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iz\Documents\MCE PTSA Chair\"/>
    </mc:Choice>
  </mc:AlternateContent>
  <bookViews>
    <workbookView xWindow="0" yWindow="0" windowWidth="23040" windowHeight="9192" tabRatio="701" xr2:uid="{00000000-000D-0000-FFFF-FFFF00000000}"/>
  </bookViews>
  <sheets>
    <sheet name="Draft Budget" sheetId="14" r:id="rId1"/>
    <sheet name="Category Description" sheetId="12" r:id="rId2"/>
  </sheets>
  <externalReferences>
    <externalReference r:id="rId3"/>
  </externalReferences>
  <definedNames>
    <definedName name="Print">'[1]10-11'!$A$1:$O$76</definedName>
    <definedName name="_xlnm.Print_Area" localSheetId="1">'Category Description'!$A$1:$B$53</definedName>
    <definedName name="_xlnm.Print_Area" localSheetId="0">'Draft Budget'!$A$1:$F$74</definedName>
  </definedNames>
  <calcPr calcId="171027"/>
</workbook>
</file>

<file path=xl/calcChain.xml><?xml version="1.0" encoding="utf-8"?>
<calcChain xmlns="http://schemas.openxmlformats.org/spreadsheetml/2006/main">
  <c r="B63" i="14" l="1"/>
  <c r="B66" i="14" s="1"/>
  <c r="B58" i="14"/>
  <c r="B55" i="14"/>
  <c r="B50" i="14"/>
  <c r="B52" i="14" s="1"/>
  <c r="B39" i="14"/>
  <c r="B44" i="14" s="1"/>
  <c r="B18" i="14"/>
  <c r="B10" i="14"/>
  <c r="B11" i="14" s="1"/>
  <c r="B19" i="14" l="1"/>
  <c r="B59" i="14"/>
  <c r="B68" i="14"/>
  <c r="C42" i="14"/>
  <c r="C17" i="14"/>
  <c r="B70" i="14" l="1"/>
  <c r="B72" i="14" s="1"/>
  <c r="C66" i="14"/>
  <c r="C64" i="14"/>
  <c r="C58" i="14"/>
  <c r="C55" i="14"/>
  <c r="C52" i="14"/>
  <c r="C28" i="14"/>
  <c r="C44" i="14" s="1"/>
  <c r="C18" i="14"/>
  <c r="C10" i="14"/>
  <c r="C11" i="14" s="1"/>
  <c r="C59" i="14" l="1"/>
  <c r="C19" i="14"/>
  <c r="C68" i="14"/>
  <c r="C70" i="14" s="1"/>
  <c r="C72" i="14" s="1"/>
  <c r="D44" i="14" l="1"/>
  <c r="D66" i="14"/>
  <c r="E42" i="14" l="1"/>
  <c r="E10" i="14"/>
  <c r="E11" i="14" s="1"/>
  <c r="D18" i="14"/>
  <c r="D55" i="14"/>
  <c r="E7" i="14"/>
  <c r="E17" i="14"/>
  <c r="D11" i="14"/>
  <c r="D58" i="14"/>
  <c r="D52" i="14"/>
  <c r="E14" i="14"/>
  <c r="E15" i="14"/>
  <c r="E16" i="14"/>
  <c r="E39" i="14"/>
  <c r="E13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40" i="14"/>
  <c r="E37" i="14"/>
  <c r="E38" i="14"/>
  <c r="E41" i="14"/>
  <c r="E43" i="14"/>
  <c r="E62" i="14"/>
  <c r="E63" i="14"/>
  <c r="E64" i="14"/>
  <c r="E65" i="14"/>
  <c r="E57" i="14"/>
  <c r="E58" i="14" s="1"/>
  <c r="E54" i="14"/>
  <c r="E55" i="14" s="1"/>
  <c r="E50" i="14"/>
  <c r="E51" i="14"/>
  <c r="E47" i="14"/>
  <c r="E48" i="14" s="1"/>
  <c r="E66" i="14" l="1"/>
  <c r="E52" i="14"/>
  <c r="E59" i="14" s="1"/>
  <c r="D59" i="14"/>
  <c r="D68" i="14" s="1"/>
  <c r="E18" i="14"/>
  <c r="E44" i="14"/>
  <c r="D19" i="14"/>
  <c r="E68" i="14" l="1"/>
  <c r="D70" i="14"/>
  <c r="D72" i="14" s="1"/>
  <c r="E19" i="14"/>
</calcChain>
</file>

<file path=xl/sharedStrings.xml><?xml version="1.0" encoding="utf-8"?>
<sst xmlns="http://schemas.openxmlformats.org/spreadsheetml/2006/main" count="195" uniqueCount="148">
  <si>
    <t>Proceeds from Box Tops Collections</t>
  </si>
  <si>
    <t>Description</t>
  </si>
  <si>
    <t>Proceeds from Silent Auction at Picnic</t>
  </si>
  <si>
    <t>We process registrations for ASE programs</t>
  </si>
  <si>
    <t>Supplies for Art Ambassador Program</t>
  </si>
  <si>
    <t>Library Book Club program for 3rd, 4th and 5th</t>
  </si>
  <si>
    <t>Book Donations to library, we process purchases</t>
  </si>
  <si>
    <t>Supplies for annual 4th Grade Colonial Day</t>
  </si>
  <si>
    <t>Year end celebration</t>
  </si>
  <si>
    <t>Supplies for annual Field Day, held in Spring</t>
  </si>
  <si>
    <t>Celebration for 5th grade Moving Up</t>
  </si>
  <si>
    <t>Items for Drug Awareness week</t>
  </si>
  <si>
    <t>Lab supplies for Science Action</t>
  </si>
  <si>
    <t>Annual Teacher Appreciation luncheon</t>
  </si>
  <si>
    <t>Cultural Arts (Assemblies/Field Trips)</t>
  </si>
  <si>
    <t>Supplies for meeting</t>
  </si>
  <si>
    <t>Refreshments for students running the Turkey Trot</t>
  </si>
  <si>
    <t>District Allotment</t>
  </si>
  <si>
    <t>Teacher Appreciation Day</t>
  </si>
  <si>
    <t>Red Ribbon Week</t>
  </si>
  <si>
    <t>Room Parents Meeting</t>
  </si>
  <si>
    <t>TOTAL Awards</t>
  </si>
  <si>
    <t>School Support</t>
  </si>
  <si>
    <t>Grant/Gifts</t>
  </si>
  <si>
    <t>Helping Hands Comm. Service</t>
  </si>
  <si>
    <t>International Day</t>
  </si>
  <si>
    <t>Art Ambassador</t>
  </si>
  <si>
    <t>Publishing Center / Membership</t>
  </si>
  <si>
    <t>Postage, Supplies, Bank Fees</t>
  </si>
  <si>
    <t>Student directory - software</t>
  </si>
  <si>
    <t>TOTAL Operating Expenses</t>
  </si>
  <si>
    <t>School Picnic</t>
  </si>
  <si>
    <t>PTSA Hospitality</t>
  </si>
  <si>
    <t>TOTAL Hospitality-Teacher &amp; Staff</t>
  </si>
  <si>
    <r>
      <t xml:space="preserve">OVERALL TOTAL </t>
    </r>
    <r>
      <rPr>
        <sz val="10"/>
        <rFont val="Arial"/>
        <family val="2"/>
      </rPr>
      <t>(Income - Expenses)</t>
    </r>
  </si>
  <si>
    <t>Science Action</t>
  </si>
  <si>
    <t>TOTAL EXPENSES</t>
  </si>
  <si>
    <r>
      <t>CLOSING BALANCE  (</t>
    </r>
    <r>
      <rPr>
        <sz val="10"/>
        <rFont val="Arial"/>
        <family val="2"/>
      </rPr>
      <t>Opening Bal - Overall)</t>
    </r>
  </si>
  <si>
    <t>Celebrate With a Book</t>
  </si>
  <si>
    <t>School Pads</t>
  </si>
  <si>
    <t>TOTAL Gifts</t>
  </si>
  <si>
    <t>Newcomer's Meeting</t>
  </si>
  <si>
    <t>Box Tops</t>
  </si>
  <si>
    <t>Ice Cream Social</t>
  </si>
  <si>
    <t>Spirit Wear</t>
  </si>
  <si>
    <t>Square 1 Art</t>
  </si>
  <si>
    <t>Welcome Back Picnic</t>
  </si>
  <si>
    <t>Other (Silent Auction)</t>
  </si>
  <si>
    <t>Total Fundraisers</t>
  </si>
  <si>
    <t>Category Description</t>
  </si>
  <si>
    <t>TOTAL INCOME</t>
  </si>
  <si>
    <t>EXPENSES</t>
  </si>
  <si>
    <t>PROGRAMS</t>
  </si>
  <si>
    <t>After school enrichment</t>
  </si>
  <si>
    <t>TOTAL Hospitality-Student &amp; Parent</t>
  </si>
  <si>
    <t>Nurse Day Gifts</t>
  </si>
  <si>
    <t>School Folders - Gift to School</t>
  </si>
  <si>
    <t>Rubie to let me know cost</t>
  </si>
  <si>
    <t>Newspaper Club</t>
  </si>
  <si>
    <t>Running Feet</t>
  </si>
  <si>
    <t>Turkey Trot</t>
  </si>
  <si>
    <t>Colonial Day</t>
  </si>
  <si>
    <t>Meeting supplies / refreshments</t>
  </si>
  <si>
    <t>OPENING BALANCE</t>
  </si>
  <si>
    <t>INCOME</t>
  </si>
  <si>
    <t>Yearbook</t>
  </si>
  <si>
    <t>TOTAL Programs</t>
  </si>
  <si>
    <t>AWARDS / HOSPITALITY / GIFTS</t>
  </si>
  <si>
    <t>Awards</t>
  </si>
  <si>
    <t xml:space="preserve"> </t>
  </si>
  <si>
    <t>Subtotal Income</t>
  </si>
  <si>
    <t>FUNDRAISERS</t>
  </si>
  <si>
    <t>Visiting Author</t>
  </si>
  <si>
    <t>Field Day Ribbons</t>
  </si>
  <si>
    <t>Fifth Grade Graduation</t>
  </si>
  <si>
    <t>TOTAL Awards / Hospitality / Gifts</t>
  </si>
  <si>
    <t>OPERATING EXPENSES</t>
  </si>
  <si>
    <t>Checks and Endorsement Stamps</t>
  </si>
  <si>
    <t>Book Fair</t>
  </si>
  <si>
    <t>Brown Bags and Books</t>
  </si>
  <si>
    <t>First PTSA Mtg / Photog / Dist Mtg / End of year mtg</t>
  </si>
  <si>
    <t xml:space="preserve">MCE PTSA portion of Field Trip Cost. </t>
  </si>
  <si>
    <t xml:space="preserve">MCE PTSA </t>
  </si>
  <si>
    <t>Key Responsibilities by Month</t>
  </si>
  <si>
    <t>Budget fiscal year runs from July 1 - June 30th</t>
  </si>
  <si>
    <t>Key responsibilities: reviewing and reimbursing expense reports, paying invoices, creating the budget</t>
  </si>
  <si>
    <t>with input from stakeholders, acting as a conduit between the District Treasurer, various responsibilities</t>
  </si>
  <si>
    <t>by each category area</t>
  </si>
  <si>
    <t>Actual</t>
  </si>
  <si>
    <t>Supplies for annual 4th Grade Colonial Day.</t>
  </si>
  <si>
    <t>Supplies for Art Ambassador Program.</t>
  </si>
  <si>
    <t>Hospitality - Student &amp; Parent</t>
  </si>
  <si>
    <t>Hospitality - Teacher &amp; Staff</t>
  </si>
  <si>
    <t>Actual YTD</t>
  </si>
  <si>
    <t>vs. Budget</t>
  </si>
  <si>
    <t>Budget</t>
  </si>
  <si>
    <t>STEM Day</t>
  </si>
  <si>
    <t>Silent Auction</t>
  </si>
  <si>
    <t>After School Enrichment</t>
  </si>
  <si>
    <t>Donations from parents used to purchase books. Net $0 at end of school year.</t>
  </si>
  <si>
    <t>Supplies for Club Projects (4th and 5th graders). Now part of Student Council.</t>
  </si>
  <si>
    <t>STEM Day for 4th &amp; 5th graders, every other year</t>
  </si>
  <si>
    <t>Different author each year, grade levels alternate</t>
  </si>
  <si>
    <t>Small amount budgeted for electronic storage, draft supplies</t>
  </si>
  <si>
    <t>Varies by year; includes rainbow photos and special requests</t>
  </si>
  <si>
    <t>Folders for students, other gifts</t>
  </si>
  <si>
    <t>Held every other yea</t>
  </si>
  <si>
    <t>Feet &amp; bracelets for recess Running Feet Program</t>
  </si>
  <si>
    <t>Proceeds from School Book Fair (November)</t>
  </si>
  <si>
    <t xml:space="preserve">Proceeds from Square 1 Art Sales </t>
  </si>
  <si>
    <t>Proceeds from Spring and Fall sales</t>
  </si>
  <si>
    <t>Incidental costs/income from picnic</t>
  </si>
  <si>
    <t>As needed</t>
  </si>
  <si>
    <t>Bulletin Board, ink, general supplies</t>
  </si>
  <si>
    <t>Allotment provided by the District PTSA  (Allocation varies by year per student)</t>
  </si>
  <si>
    <t>Supply Boxes</t>
  </si>
  <si>
    <t>Celebration for 5th Grade Moving Up.</t>
  </si>
  <si>
    <t>Mendon Center Elementary PTSA</t>
  </si>
  <si>
    <t>2017-18</t>
  </si>
  <si>
    <t>2017-18 YTD</t>
  </si>
  <si>
    <t>$300 from 2016-17 school year was received in summer + $300 budget for this year</t>
  </si>
  <si>
    <t>should be net $0 at end of school year.</t>
  </si>
  <si>
    <t xml:space="preserve">Library Book Club program for 3rd, 4th and 5th. </t>
  </si>
  <si>
    <t>MCE PTSA portion of field trip cost.  Higher 17-18 due to low costs last year.</t>
  </si>
  <si>
    <t>Added back into budget per P. Creighton.</t>
  </si>
  <si>
    <t>Not held during 2017-18 school year.</t>
  </si>
  <si>
    <t>For purchase of supplies for Red Ribbon Week</t>
  </si>
  <si>
    <t>Manila folders for room parent class lists</t>
  </si>
  <si>
    <t>Feet, bracelets and necklaces for participants</t>
  </si>
  <si>
    <t>Lab supplies for Science Action (K-2). Budget was raised last year to purchase thermometers.  Reduced back to 2015/16 level.</t>
  </si>
  <si>
    <t>not held 2016/17- Added back to budget for 2017-18 school year.</t>
  </si>
  <si>
    <t>Incidental sales of extra supply boxes</t>
  </si>
  <si>
    <t>Per-school contribution per district VA chair</t>
  </si>
  <si>
    <t>Cost of ink used to check yearbook layout + cost of Dropbox</t>
  </si>
  <si>
    <t xml:space="preserve">Folders for students (per Rubie). </t>
  </si>
  <si>
    <t>First PTSA Meeting / Photography / District Meeting / End of Year Meeting.</t>
  </si>
  <si>
    <t>Annual Teacher Appreciation luncheon.</t>
  </si>
  <si>
    <t>Bulletin Board ($50), ink ($50), general supplies ($50); additional $110 added for new printer</t>
  </si>
  <si>
    <t>Per District PTSA, opening bank balance should be &lt;=50% of our operating budget. If &gt;50%, spend excess funds.</t>
  </si>
  <si>
    <t>Budgeting a deficit to reduce our bank balance per above.</t>
  </si>
  <si>
    <t>Ending balance should be close to 50% of the operating budget.</t>
  </si>
  <si>
    <t xml:space="preserve">2017-2018 Budget </t>
  </si>
  <si>
    <t>FY Actuals</t>
  </si>
  <si>
    <t>2016-17</t>
  </si>
  <si>
    <t>District Allocation of $6.50/child.  Based on 737 children</t>
  </si>
  <si>
    <t>budget based on actual Silent Auction profit</t>
  </si>
  <si>
    <t>Incidental (profit) / loss from Welcome Back Picnic (based on actual picnic costs)</t>
  </si>
  <si>
    <t>"Be Kind" drone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</si>
</sst>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_(&quot;$&quot;* #,##0_);_(&quot;$&quot;* \(#,##0\);_(&quot;$&quot;* &quot;-&quot;??_);_(@_)"/>
    <numFmt numFmtId="166" formatCode="_([$$-409]* #,##0_);_([$$-409]* \(#,##0\);_([$$-409]* &quot;-&quot;??_);_(@_)"/>
    <numFmt numFmtId="167" formatCode="&quot;$&quot;#,##0"/>
    <numFmt numFmtId="168" formatCode="_(&quot;$&quot;* #,##0.000_);_(&quot;$&quot;* \(#,##0.000\);_(&quot;$&quot;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0"/>
      <color indexed="12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u val="singleAccounting"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7"/>
      <name val="Arial"/>
      <family val="2"/>
    </font>
    <font>
      <i/>
      <u val="singleAccounting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double">
        <color auto="1"/>
      </top>
      <bottom style="medium">
        <color auto="1"/>
      </bottom>
      <diagonal/>
    </border>
  </borders>
  <cellStyleXfs count="1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17">
    <xf numFmtId="0" fontId="0" fillId="0" borderId="0" xfId="0"/>
    <xf numFmtId="0" fontId="3" fillId="0" borderId="0" xfId="0" applyFont="1"/>
    <xf numFmtId="0" fontId="0" fillId="0" borderId="0" xfId="0" applyFill="1"/>
    <xf numFmtId="166" fontId="0" fillId="0" borderId="2" xfId="0" applyNumberFormat="1" applyFill="1" applyBorder="1" applyAlignment="1"/>
    <xf numFmtId="0" fontId="0" fillId="0" borderId="5" xfId="0" applyFill="1" applyBorder="1" applyAlignment="1">
      <alignment horizontal="left" indent="2"/>
    </xf>
    <xf numFmtId="166" fontId="4" fillId="0" borderId="9" xfId="0" applyNumberFormat="1" applyFont="1" applyFill="1" applyBorder="1" applyAlignment="1"/>
    <xf numFmtId="0" fontId="0" fillId="0" borderId="5" xfId="0" applyFill="1" applyBorder="1" applyAlignment="1">
      <alignment horizontal="left" indent="1"/>
    </xf>
    <xf numFmtId="0" fontId="4" fillId="0" borderId="10" xfId="0" applyFont="1" applyFill="1" applyBorder="1" applyAlignment="1">
      <alignment horizontal="left" indent="2"/>
    </xf>
    <xf numFmtId="166" fontId="0" fillId="0" borderId="7" xfId="0" applyNumberFormat="1" applyFill="1" applyBorder="1" applyAlignment="1"/>
    <xf numFmtId="166" fontId="4" fillId="0" borderId="7" xfId="1" applyNumberFormat="1" applyFont="1" applyFill="1" applyBorder="1"/>
    <xf numFmtId="164" fontId="0" fillId="0" borderId="0" xfId="0" applyNumberFormat="1"/>
    <xf numFmtId="165" fontId="1" fillId="0" borderId="1" xfId="0" applyNumberFormat="1" applyFont="1" applyFill="1" applyBorder="1" applyAlignment="1"/>
    <xf numFmtId="0" fontId="2" fillId="0" borderId="0" xfId="0" applyFont="1" applyFill="1"/>
    <xf numFmtId="22" fontId="0" fillId="0" borderId="0" xfId="0" applyNumberFormat="1" applyAlignment="1">
      <alignment horizontal="left"/>
    </xf>
    <xf numFmtId="0" fontId="6" fillId="0" borderId="15" xfId="0" applyFont="1" applyBorder="1"/>
    <xf numFmtId="0" fontId="0" fillId="0" borderId="5" xfId="0" applyBorder="1"/>
    <xf numFmtId="0" fontId="4" fillId="0" borderId="5" xfId="0" applyFont="1" applyBorder="1"/>
    <xf numFmtId="166" fontId="0" fillId="0" borderId="5" xfId="0" applyNumberFormat="1" applyBorder="1"/>
    <xf numFmtId="0" fontId="4" fillId="0" borderId="5" xfId="0" applyFont="1" applyBorder="1" applyAlignment="1">
      <alignment horizontal="left"/>
    </xf>
    <xf numFmtId="0" fontId="0" fillId="0" borderId="5" xfId="0" applyBorder="1" applyAlignment="1">
      <alignment horizontal="left" indent="3"/>
    </xf>
    <xf numFmtId="0" fontId="4" fillId="0" borderId="5" xfId="0" applyFont="1" applyBorder="1" applyAlignment="1">
      <alignment horizontal="center"/>
    </xf>
    <xf numFmtId="0" fontId="0" fillId="0" borderId="5" xfId="0" applyBorder="1" applyAlignment="1">
      <alignment horizontal="left" indent="2"/>
    </xf>
    <xf numFmtId="0" fontId="4" fillId="0" borderId="18" xfId="0" applyFont="1" applyBorder="1" applyAlignment="1">
      <alignment horizontal="left" indent="2"/>
    </xf>
    <xf numFmtId="0" fontId="0" fillId="0" borderId="5" xfId="0" applyBorder="1" applyAlignment="1">
      <alignment horizontal="left" indent="1"/>
    </xf>
    <xf numFmtId="0" fontId="4" fillId="0" borderId="10" xfId="0" applyFont="1" applyBorder="1" applyAlignment="1">
      <alignment horizontal="left" indent="2"/>
    </xf>
    <xf numFmtId="0" fontId="4" fillId="0" borderId="5" xfId="0" applyFont="1" applyBorder="1" applyAlignment="1">
      <alignment horizontal="left" indent="2"/>
    </xf>
    <xf numFmtId="0" fontId="4" fillId="0" borderId="19" xfId="0" applyFont="1" applyBorder="1" applyAlignment="1">
      <alignment horizontal="left"/>
    </xf>
    <xf numFmtId="0" fontId="4" fillId="0" borderId="5" xfId="0" applyFont="1" applyBorder="1" applyAlignment="1">
      <alignment horizontal="left" indent="1"/>
    </xf>
    <xf numFmtId="0" fontId="0" fillId="0" borderId="20" xfId="0" applyBorder="1"/>
    <xf numFmtId="0" fontId="9" fillId="0" borderId="0" xfId="0" applyFont="1" applyFill="1" applyAlignment="1">
      <alignment horizontal="left"/>
    </xf>
    <xf numFmtId="165" fontId="4" fillId="0" borderId="1" xfId="0" applyNumberFormat="1" applyFont="1" applyFill="1" applyBorder="1" applyAlignment="1"/>
    <xf numFmtId="165" fontId="0" fillId="0" borderId="1" xfId="0" applyNumberFormat="1" applyFill="1" applyBorder="1" applyAlignment="1"/>
    <xf numFmtId="165" fontId="4" fillId="0" borderId="3" xfId="0" applyNumberFormat="1" applyFont="1" applyFill="1" applyBorder="1" applyAlignment="1"/>
    <xf numFmtId="165" fontId="4" fillId="2" borderId="1" xfId="0" applyNumberFormat="1" applyFont="1" applyFill="1" applyBorder="1" applyAlignment="1"/>
    <xf numFmtId="165" fontId="4" fillId="0" borderId="8" xfId="0" applyNumberFormat="1" applyFont="1" applyFill="1" applyBorder="1" applyAlignment="1"/>
    <xf numFmtId="165" fontId="1" fillId="0" borderId="11" xfId="0" applyNumberFormat="1" applyFont="1" applyFill="1" applyBorder="1" applyAlignment="1"/>
    <xf numFmtId="165" fontId="4" fillId="0" borderId="11" xfId="1" applyNumberFormat="1" applyFont="1" applyFill="1" applyBorder="1"/>
    <xf numFmtId="165" fontId="4" fillId="0" borderId="11" xfId="0" applyNumberFormat="1" applyFont="1" applyFill="1" applyBorder="1" applyAlignment="1"/>
    <xf numFmtId="165" fontId="4" fillId="0" borderId="12" xfId="1" applyNumberFormat="1" applyFont="1" applyFill="1" applyBorder="1"/>
    <xf numFmtId="0" fontId="0" fillId="0" borderId="0" xfId="0" quotePrefix="1"/>
    <xf numFmtId="167" fontId="0" fillId="0" borderId="0" xfId="2" applyNumberFormat="1" applyFont="1" applyFill="1"/>
    <xf numFmtId="165" fontId="0" fillId="0" borderId="1" xfId="0" applyNumberFormat="1" applyFont="1" applyFill="1" applyBorder="1" applyAlignment="1"/>
    <xf numFmtId="0" fontId="1" fillId="0" borderId="5" xfId="0" applyFont="1" applyFill="1" applyBorder="1" applyAlignment="1">
      <alignment horizontal="left" indent="1"/>
    </xf>
    <xf numFmtId="0" fontId="1" fillId="0" borderId="5" xfId="0" applyFont="1" applyBorder="1" applyAlignment="1">
      <alignment horizontal="left" indent="1"/>
    </xf>
    <xf numFmtId="8" fontId="0" fillId="0" borderId="2" xfId="0" applyNumberFormat="1" applyFill="1" applyBorder="1" applyAlignment="1"/>
    <xf numFmtId="8" fontId="4" fillId="0" borderId="2" xfId="0" applyNumberFormat="1" applyFont="1" applyFill="1" applyBorder="1" applyAlignment="1"/>
    <xf numFmtId="166" fontId="4" fillId="0" borderId="2" xfId="0" applyNumberFormat="1" applyFont="1" applyFill="1" applyBorder="1" applyAlignment="1"/>
    <xf numFmtId="166" fontId="1" fillId="0" borderId="7" xfId="1" applyNumberFormat="1" applyFill="1" applyBorder="1"/>
    <xf numFmtId="166" fontId="1" fillId="0" borderId="2" xfId="1" applyNumberFormat="1" applyFill="1" applyBorder="1"/>
    <xf numFmtId="166" fontId="4" fillId="0" borderId="2" xfId="0" applyNumberFormat="1" applyFont="1" applyFill="1" applyBorder="1"/>
    <xf numFmtId="164" fontId="0" fillId="0" borderId="14" xfId="0" applyNumberFormat="1" applyFill="1" applyBorder="1" applyAlignment="1"/>
    <xf numFmtId="165" fontId="10" fillId="0" borderId="1" xfId="0" applyNumberFormat="1" applyFont="1" applyFill="1" applyBorder="1" applyAlignment="1"/>
    <xf numFmtId="164" fontId="15" fillId="0" borderId="13" xfId="0" applyNumberFormat="1" applyFont="1" applyFill="1" applyBorder="1" applyAlignment="1"/>
    <xf numFmtId="0" fontId="1" fillId="0" borderId="5" xfId="0" applyFont="1" applyFill="1" applyBorder="1" applyAlignment="1">
      <alignment horizontal="left" indent="2"/>
    </xf>
    <xf numFmtId="0" fontId="14" fillId="0" borderId="0" xfId="0" applyFont="1" applyAlignment="1">
      <alignment wrapText="1"/>
    </xf>
    <xf numFmtId="0" fontId="14" fillId="0" borderId="0" xfId="0" applyFont="1"/>
    <xf numFmtId="164" fontId="14" fillId="0" borderId="0" xfId="0" applyNumberFormat="1" applyFont="1"/>
    <xf numFmtId="0" fontId="14" fillId="0" borderId="0" xfId="0" applyFont="1" applyFill="1"/>
    <xf numFmtId="0" fontId="14" fillId="0" borderId="0" xfId="0" quotePrefix="1" applyFont="1"/>
    <xf numFmtId="166" fontId="14" fillId="0" borderId="0" xfId="0" applyNumberFormat="1" applyFont="1"/>
    <xf numFmtId="0" fontId="6" fillId="0" borderId="0" xfId="0" applyFont="1"/>
    <xf numFmtId="0" fontId="5" fillId="0" borderId="0" xfId="0" applyFont="1" applyFill="1" applyAlignment="1">
      <alignment horizontal="center"/>
    </xf>
    <xf numFmtId="165" fontId="10" fillId="0" borderId="13" xfId="1" applyNumberFormat="1" applyFont="1" applyFill="1" applyBorder="1" applyAlignment="1"/>
    <xf numFmtId="168" fontId="14" fillId="0" borderId="0" xfId="0" applyNumberFormat="1" applyFont="1"/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 applyFill="1"/>
    <xf numFmtId="44" fontId="0" fillId="0" borderId="0" xfId="0" applyNumberFormat="1" applyFill="1"/>
    <xf numFmtId="9" fontId="14" fillId="0" borderId="0" xfId="2" applyNumberFormat="1" applyFont="1"/>
    <xf numFmtId="44" fontId="6" fillId="3" borderId="21" xfId="0" applyNumberFormat="1" applyFont="1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44" fontId="6" fillId="3" borderId="23" xfId="0" applyNumberFormat="1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left"/>
    </xf>
    <xf numFmtId="165" fontId="4" fillId="4" borderId="6" xfId="0" applyNumberFormat="1" applyFont="1" applyFill="1" applyBorder="1" applyAlignment="1"/>
    <xf numFmtId="0" fontId="4" fillId="4" borderId="16" xfId="0" applyFont="1" applyFill="1" applyBorder="1" applyAlignment="1">
      <alignment horizontal="left" indent="1"/>
    </xf>
    <xf numFmtId="165" fontId="4" fillId="4" borderId="3" xfId="0" applyNumberFormat="1" applyFont="1" applyFill="1" applyBorder="1" applyAlignment="1"/>
    <xf numFmtId="166" fontId="4" fillId="4" borderId="4" xfId="0" applyNumberFormat="1" applyFont="1" applyFill="1" applyBorder="1" applyAlignment="1"/>
    <xf numFmtId="165" fontId="1" fillId="0" borderId="0" xfId="0" applyNumberFormat="1" applyFont="1" applyFill="1"/>
    <xf numFmtId="0" fontId="1" fillId="0" borderId="0" xfId="0" applyFont="1" applyFill="1"/>
    <xf numFmtId="166" fontId="4" fillId="0" borderId="14" xfId="1" applyNumberFormat="1" applyFont="1" applyFill="1" applyBorder="1"/>
    <xf numFmtId="165" fontId="0" fillId="0" borderId="0" xfId="0" applyNumberFormat="1"/>
    <xf numFmtId="0" fontId="0" fillId="4" borderId="0" xfId="0" applyFill="1"/>
    <xf numFmtId="4" fontId="0" fillId="0" borderId="0" xfId="0" applyNumberFormat="1"/>
    <xf numFmtId="44" fontId="14" fillId="0" borderId="0" xfId="0" applyNumberFormat="1" applyFont="1"/>
    <xf numFmtId="44" fontId="0" fillId="0" borderId="0" xfId="0" applyNumberFormat="1"/>
    <xf numFmtId="44" fontId="1" fillId="0" borderId="0" xfId="0" applyNumberFormat="1" applyFont="1" applyFill="1"/>
    <xf numFmtId="165" fontId="8" fillId="0" borderId="13" xfId="0" applyNumberFormat="1" applyFont="1" applyFill="1" applyBorder="1" applyAlignment="1"/>
    <xf numFmtId="165" fontId="1" fillId="0" borderId="6" xfId="2" applyNumberFormat="1" applyFont="1" applyFill="1" applyBorder="1" applyAlignment="1"/>
    <xf numFmtId="165" fontId="4" fillId="0" borderId="13" xfId="1" applyNumberFormat="1" applyFont="1" applyFill="1" applyBorder="1" applyAlignment="1"/>
    <xf numFmtId="166" fontId="1" fillId="0" borderId="25" xfId="1" applyNumberFormat="1" applyFill="1" applyBorder="1"/>
    <xf numFmtId="166" fontId="0" fillId="0" borderId="4" xfId="0" applyNumberFormat="1" applyFill="1" applyBorder="1" applyAlignment="1"/>
    <xf numFmtId="165" fontId="10" fillId="0" borderId="26" xfId="0" applyNumberFormat="1" applyFont="1" applyFill="1" applyBorder="1" applyAlignment="1"/>
    <xf numFmtId="165" fontId="11" fillId="0" borderId="27" xfId="0" applyNumberFormat="1" applyFont="1" applyFill="1" applyBorder="1" applyAlignment="1"/>
    <xf numFmtId="165" fontId="10" fillId="0" borderId="27" xfId="0" applyNumberFormat="1" applyFont="1" applyFill="1" applyBorder="1" applyAlignment="1"/>
    <xf numFmtId="165" fontId="1" fillId="0" borderId="27" xfId="0" applyNumberFormat="1" applyFont="1" applyFill="1" applyBorder="1" applyAlignment="1"/>
    <xf numFmtId="165" fontId="10" fillId="4" borderId="13" xfId="0" applyNumberFormat="1" applyFont="1" applyFill="1" applyBorder="1" applyAlignment="1"/>
    <xf numFmtId="165" fontId="4" fillId="0" borderId="13" xfId="0" applyNumberFormat="1" applyFont="1" applyFill="1" applyBorder="1" applyAlignment="1"/>
    <xf numFmtId="165" fontId="10" fillId="4" borderId="28" xfId="0" applyNumberFormat="1" applyFont="1" applyFill="1" applyBorder="1" applyAlignment="1"/>
    <xf numFmtId="165" fontId="11" fillId="4" borderId="27" xfId="0" applyNumberFormat="1" applyFont="1" applyFill="1" applyBorder="1" applyAlignment="1"/>
    <xf numFmtId="165" fontId="10" fillId="0" borderId="29" xfId="0" applyNumberFormat="1" applyFont="1" applyFill="1" applyBorder="1" applyAlignment="1"/>
    <xf numFmtId="165" fontId="11" fillId="0" borderId="30" xfId="0" applyNumberFormat="1" applyFont="1" applyFill="1" applyBorder="1" applyAlignment="1"/>
    <xf numFmtId="165" fontId="10" fillId="0" borderId="30" xfId="0" applyNumberFormat="1" applyFont="1" applyFill="1" applyBorder="1" applyAlignment="1"/>
    <xf numFmtId="165" fontId="10" fillId="0" borderId="30" xfId="1" applyNumberFormat="1" applyFont="1" applyFill="1" applyBorder="1"/>
    <xf numFmtId="165" fontId="10" fillId="2" borderId="27" xfId="0" applyNumberFormat="1" applyFont="1" applyFill="1" applyBorder="1" applyAlignment="1"/>
    <xf numFmtId="165" fontId="10" fillId="0" borderId="31" xfId="1" applyNumberFormat="1" applyFont="1" applyFill="1" applyBorder="1"/>
    <xf numFmtId="9" fontId="11" fillId="0" borderId="28" xfId="2" applyFont="1" applyFill="1" applyBorder="1" applyAlignment="1"/>
    <xf numFmtId="165" fontId="14" fillId="0" borderId="0" xfId="0" applyNumberFormat="1" applyFont="1" applyFill="1"/>
    <xf numFmtId="165" fontId="4" fillId="4" borderId="1" xfId="0" applyNumberFormat="1" applyFont="1" applyFill="1" applyBorder="1" applyAlignment="1"/>
    <xf numFmtId="164" fontId="8" fillId="0" borderId="13" xfId="0" applyNumberFormat="1" applyFont="1" applyFill="1" applyBorder="1" applyAlignment="1"/>
    <xf numFmtId="9" fontId="1" fillId="0" borderId="6" xfId="2" applyFont="1" applyFill="1" applyBorder="1" applyAlignment="1"/>
    <xf numFmtId="0" fontId="6" fillId="5" borderId="1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44" fontId="6" fillId="5" borderId="23" xfId="0" applyNumberFormat="1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4" fontId="4" fillId="0" borderId="0" xfId="0" applyNumberFormat="1" applyFont="1" applyAlignment="1">
      <alignment horizontal="center"/>
    </xf>
  </cellXfs>
  <cellStyles count="17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/AppData/Local/Temp/MCE%20PTSA%20Actual%20July%202010%20June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-11"/>
    </sheetNames>
    <sheetDataSet>
      <sheetData sheetId="0">
        <row r="1">
          <cell r="A1" t="str">
            <v>Category Description</v>
          </cell>
          <cell r="B1" t="str">
            <v>Proposed 10-11</v>
          </cell>
          <cell r="C1" t="str">
            <v>Jul</v>
          </cell>
          <cell r="D1" t="str">
            <v>Aug</v>
          </cell>
          <cell r="E1" t="str">
            <v>Sept</v>
          </cell>
          <cell r="F1" t="str">
            <v>Oct</v>
          </cell>
          <cell r="G1" t="str">
            <v>Nov</v>
          </cell>
          <cell r="H1" t="str">
            <v>Dec</v>
          </cell>
          <cell r="I1" t="str">
            <v>Jan</v>
          </cell>
          <cell r="J1" t="str">
            <v>Feb</v>
          </cell>
          <cell r="K1" t="str">
            <v>Mar</v>
          </cell>
          <cell r="L1" t="str">
            <v>Apr</v>
          </cell>
          <cell r="M1" t="str">
            <v>May</v>
          </cell>
          <cell r="N1" t="str">
            <v>Jun</v>
          </cell>
          <cell r="O1" t="str">
            <v>YTD</v>
          </cell>
        </row>
        <row r="3">
          <cell r="A3" t="str">
            <v>OPENING BALANCE</v>
          </cell>
          <cell r="B3">
            <v>19512.919999999998</v>
          </cell>
          <cell r="C3">
            <v>19512.919999999998</v>
          </cell>
          <cell r="D3">
            <v>19540.599999999999</v>
          </cell>
          <cell r="E3">
            <v>19542.699999999997</v>
          </cell>
          <cell r="F3">
            <v>18296.869999999995</v>
          </cell>
          <cell r="G3">
            <v>25471.399999999994</v>
          </cell>
          <cell r="H3">
            <v>33102.439999999995</v>
          </cell>
          <cell r="I3">
            <v>26529.259999999995</v>
          </cell>
          <cell r="J3">
            <v>30782.249999999993</v>
          </cell>
          <cell r="K3">
            <v>35363.51999999999</v>
          </cell>
          <cell r="L3">
            <v>33735.69999999999</v>
          </cell>
          <cell r="M3">
            <v>32237.489999999991</v>
          </cell>
          <cell r="N3">
            <v>29511.76999999999</v>
          </cell>
          <cell r="O3">
            <v>19512.919999999998</v>
          </cell>
        </row>
        <row r="5">
          <cell r="A5" t="str">
            <v>INCOME</v>
          </cell>
        </row>
        <row r="6">
          <cell r="A6" t="str">
            <v>Book Fair</v>
          </cell>
          <cell r="B6">
            <v>4200</v>
          </cell>
          <cell r="F6">
            <v>5072.34</v>
          </cell>
          <cell r="G6">
            <v>-22.63</v>
          </cell>
          <cell r="O6">
            <v>5049.71</v>
          </cell>
        </row>
        <row r="7">
          <cell r="A7" t="str">
            <v>District Allotment</v>
          </cell>
          <cell r="B7">
            <v>4000</v>
          </cell>
          <cell r="G7">
            <v>1337</v>
          </cell>
          <cell r="I7">
            <v>2673</v>
          </cell>
          <cell r="O7">
            <v>4010</v>
          </cell>
        </row>
        <row r="8">
          <cell r="A8" t="str">
            <v>Ice Cream Social</v>
          </cell>
          <cell r="B8">
            <v>500</v>
          </cell>
          <cell r="L8">
            <v>-1530</v>
          </cell>
          <cell r="M8">
            <v>2601</v>
          </cell>
          <cell r="N8">
            <v>-13.27</v>
          </cell>
          <cell r="O8">
            <v>1057.73</v>
          </cell>
        </row>
        <row r="9">
          <cell r="A9" t="str">
            <v>Interest Income</v>
          </cell>
          <cell r="B9">
            <v>0</v>
          </cell>
          <cell r="C9">
            <v>2.68</v>
          </cell>
          <cell r="D9">
            <v>2.1</v>
          </cell>
          <cell r="E9">
            <v>2.1</v>
          </cell>
          <cell r="F9">
            <v>2.94</v>
          </cell>
          <cell r="G9">
            <v>3.53</v>
          </cell>
          <cell r="H9">
            <v>4.76</v>
          </cell>
          <cell r="I9">
            <v>3.46</v>
          </cell>
          <cell r="J9">
            <v>3.42</v>
          </cell>
          <cell r="K9">
            <v>3.66</v>
          </cell>
          <cell r="L9">
            <v>4.3600000000000003</v>
          </cell>
          <cell r="M9">
            <v>3.81</v>
          </cell>
          <cell r="N9">
            <v>2.94</v>
          </cell>
          <cell r="O9">
            <v>39.760000000000005</v>
          </cell>
        </row>
        <row r="10">
          <cell r="A10" t="str">
            <v>Fundraisers</v>
          </cell>
          <cell r="O10">
            <v>0</v>
          </cell>
        </row>
        <row r="11">
          <cell r="A11" t="str">
            <v>Spirit Wear</v>
          </cell>
          <cell r="B11">
            <v>500</v>
          </cell>
          <cell r="G11" t="str">
            <v xml:space="preserve">  </v>
          </cell>
          <cell r="L11">
            <v>3358</v>
          </cell>
          <cell r="M11">
            <v>-3078.3</v>
          </cell>
          <cell r="N11">
            <v>85</v>
          </cell>
          <cell r="O11">
            <v>364.69999999999982</v>
          </cell>
        </row>
        <row r="12">
          <cell r="A12" t="str">
            <v>Square 1 Art</v>
          </cell>
          <cell r="B12">
            <v>1000</v>
          </cell>
          <cell r="G12">
            <v>7409.75</v>
          </cell>
          <cell r="H12">
            <v>-4668.33</v>
          </cell>
          <cell r="J12">
            <v>-23.59</v>
          </cell>
          <cell r="K12">
            <v>117.5</v>
          </cell>
          <cell r="L12">
            <v>1.5</v>
          </cell>
          <cell r="N12">
            <v>10</v>
          </cell>
          <cell r="O12">
            <v>2846.83</v>
          </cell>
        </row>
        <row r="13">
          <cell r="A13" t="str">
            <v>Box Tops</v>
          </cell>
          <cell r="B13">
            <v>2000</v>
          </cell>
          <cell r="G13">
            <v>-11.8</v>
          </cell>
          <cell r="I13">
            <v>1292.2</v>
          </cell>
          <cell r="K13">
            <v>-1.74</v>
          </cell>
          <cell r="L13">
            <v>758.2</v>
          </cell>
          <cell r="O13">
            <v>2036.8600000000001</v>
          </cell>
        </row>
        <row r="14">
          <cell r="A14" t="str">
            <v>Other</v>
          </cell>
          <cell r="B14">
            <v>250</v>
          </cell>
          <cell r="F14">
            <v>433.25</v>
          </cell>
          <cell r="K14">
            <v>158</v>
          </cell>
          <cell r="O14">
            <v>591.25</v>
          </cell>
        </row>
        <row r="15">
          <cell r="A15" t="str">
            <v>Total Fundraisers</v>
          </cell>
          <cell r="B15">
            <v>3750</v>
          </cell>
          <cell r="C15">
            <v>0</v>
          </cell>
          <cell r="D15">
            <v>0</v>
          </cell>
          <cell r="E15">
            <v>0</v>
          </cell>
          <cell r="F15">
            <v>433.25</v>
          </cell>
          <cell r="G15">
            <v>7397.95</v>
          </cell>
          <cell r="H15">
            <v>-4668.33</v>
          </cell>
          <cell r="I15">
            <v>1292.2</v>
          </cell>
          <cell r="J15">
            <v>-23.59</v>
          </cell>
          <cell r="K15">
            <v>273.76</v>
          </cell>
          <cell r="L15">
            <v>4117.7</v>
          </cell>
          <cell r="M15">
            <v>-3078.3</v>
          </cell>
          <cell r="N15">
            <v>95</v>
          </cell>
          <cell r="O15">
            <v>5839.6399999999994</v>
          </cell>
        </row>
        <row r="16">
          <cell r="A16" t="str">
            <v>TOTAL INCOME</v>
          </cell>
          <cell r="B16">
            <v>12450</v>
          </cell>
          <cell r="C16">
            <v>2.68</v>
          </cell>
          <cell r="D16">
            <v>2.1</v>
          </cell>
          <cell r="E16">
            <v>2.1</v>
          </cell>
          <cell r="F16">
            <v>5508.53</v>
          </cell>
          <cell r="G16">
            <v>8715.85</v>
          </cell>
          <cell r="H16">
            <v>-4663.57</v>
          </cell>
          <cell r="I16">
            <v>3968.66</v>
          </cell>
          <cell r="J16">
            <v>-20.170000000000002</v>
          </cell>
          <cell r="K16">
            <v>277.42</v>
          </cell>
          <cell r="L16">
            <v>2592.06</v>
          </cell>
          <cell r="M16">
            <v>-473.49000000000024</v>
          </cell>
          <cell r="N16">
            <v>84.67</v>
          </cell>
          <cell r="O16">
            <v>15996.839999999998</v>
          </cell>
        </row>
        <row r="18">
          <cell r="A18" t="str">
            <v>EXPENSES</v>
          </cell>
        </row>
        <row r="19">
          <cell r="A19" t="str">
            <v>Awards</v>
          </cell>
        </row>
        <row r="20">
          <cell r="A20" t="str">
            <v>Field Day Ribbons</v>
          </cell>
          <cell r="B20">
            <v>400</v>
          </cell>
          <cell r="K20">
            <v>330</v>
          </cell>
          <cell r="O20">
            <v>330</v>
          </cell>
        </row>
        <row r="21">
          <cell r="A21" t="str">
            <v>TOTAL Awards</v>
          </cell>
          <cell r="B21">
            <v>400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330</v>
          </cell>
          <cell r="L21">
            <v>0</v>
          </cell>
          <cell r="M21">
            <v>0</v>
          </cell>
          <cell r="N21">
            <v>0</v>
          </cell>
          <cell r="O21">
            <v>330</v>
          </cell>
        </row>
        <row r="22">
          <cell r="A22" t="str">
            <v>Cultural Arts</v>
          </cell>
        </row>
        <row r="23">
          <cell r="A23" t="str">
            <v>Assemblies &amp; Field Trips</v>
          </cell>
          <cell r="B23">
            <v>4000</v>
          </cell>
          <cell r="N23">
            <v>4871.7</v>
          </cell>
          <cell r="O23">
            <v>4871.7</v>
          </cell>
        </row>
        <row r="24">
          <cell r="A24" t="str">
            <v>TOTAL Cultural Arts</v>
          </cell>
          <cell r="B24">
            <v>4000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4871.7</v>
          </cell>
          <cell r="O24">
            <v>4871.7</v>
          </cell>
        </row>
        <row r="25">
          <cell r="A25" t="str">
            <v>School Support</v>
          </cell>
        </row>
        <row r="26">
          <cell r="A26" t="str">
            <v>Grant</v>
          </cell>
          <cell r="B26">
            <v>9300</v>
          </cell>
          <cell r="E26">
            <v>1010.96</v>
          </cell>
          <cell r="G26">
            <v>239.7</v>
          </cell>
          <cell r="L26">
            <v>179.3</v>
          </cell>
          <cell r="N26">
            <v>6638.66</v>
          </cell>
          <cell r="O26">
            <v>8068.62</v>
          </cell>
        </row>
        <row r="27">
          <cell r="A27" t="str">
            <v>Parent Handbook</v>
          </cell>
          <cell r="B27">
            <v>0</v>
          </cell>
          <cell r="O27">
            <v>0</v>
          </cell>
        </row>
        <row r="28">
          <cell r="A28" t="str">
            <v>School Folders</v>
          </cell>
          <cell r="B28">
            <v>807.5</v>
          </cell>
          <cell r="E28">
            <v>807.5</v>
          </cell>
          <cell r="O28">
            <v>807.5</v>
          </cell>
        </row>
        <row r="29">
          <cell r="A29" t="str">
            <v>School Pads</v>
          </cell>
          <cell r="B29">
            <v>300</v>
          </cell>
          <cell r="O29">
            <v>0</v>
          </cell>
        </row>
        <row r="30">
          <cell r="A30" t="str">
            <v>TOTAL School Support</v>
          </cell>
          <cell r="B30">
            <v>10407.5</v>
          </cell>
          <cell r="C30">
            <v>0</v>
          </cell>
          <cell r="D30">
            <v>0</v>
          </cell>
          <cell r="E30">
            <v>1818.46</v>
          </cell>
          <cell r="F30">
            <v>0</v>
          </cell>
          <cell r="G30">
            <v>239.7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179.3</v>
          </cell>
          <cell r="M30">
            <v>0</v>
          </cell>
          <cell r="N30">
            <v>6638.66</v>
          </cell>
          <cell r="O30">
            <v>8876.119999999999</v>
          </cell>
        </row>
        <row r="31">
          <cell r="A31" t="str">
            <v>Hospitality-Student &amp; Parent</v>
          </cell>
        </row>
        <row r="32">
          <cell r="A32" t="str">
            <v>School Picnic</v>
          </cell>
          <cell r="B32">
            <v>275</v>
          </cell>
          <cell r="E32">
            <v>-588.49</v>
          </cell>
          <cell r="F32">
            <v>84</v>
          </cell>
          <cell r="G32">
            <v>-40</v>
          </cell>
          <cell r="O32">
            <v>-544.49</v>
          </cell>
        </row>
        <row r="33">
          <cell r="A33" t="str">
            <v>End of Year PTSA Luncheon</v>
          </cell>
          <cell r="B33">
            <v>300</v>
          </cell>
          <cell r="M33">
            <v>60.23</v>
          </cell>
          <cell r="N33">
            <v>47.52</v>
          </cell>
          <cell r="O33">
            <v>107.75</v>
          </cell>
        </row>
        <row r="34">
          <cell r="A34" t="str">
            <v>Newcomer's Meeting</v>
          </cell>
          <cell r="B34">
            <v>70</v>
          </cell>
          <cell r="O34">
            <v>0</v>
          </cell>
        </row>
        <row r="35">
          <cell r="A35" t="str">
            <v>5th Grade Graduation</v>
          </cell>
          <cell r="B35">
            <v>500</v>
          </cell>
          <cell r="N35">
            <v>703.05</v>
          </cell>
          <cell r="O35">
            <v>703.05</v>
          </cell>
        </row>
        <row r="36">
          <cell r="A36" t="str">
            <v>PTSA Meetings &amp; Supplies</v>
          </cell>
          <cell r="B36">
            <v>275</v>
          </cell>
          <cell r="G36">
            <v>29.13</v>
          </cell>
          <cell r="L36">
            <v>41.81</v>
          </cell>
          <cell r="O36">
            <v>70.94</v>
          </cell>
        </row>
        <row r="37">
          <cell r="A37" t="str">
            <v>TOTAL Hospitality-Student &amp; Parent</v>
          </cell>
          <cell r="B37">
            <v>1420</v>
          </cell>
          <cell r="C37">
            <v>0</v>
          </cell>
          <cell r="D37">
            <v>0</v>
          </cell>
          <cell r="E37">
            <v>-588.49</v>
          </cell>
          <cell r="F37">
            <v>84</v>
          </cell>
          <cell r="G37">
            <v>-10.870000000000001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41.81</v>
          </cell>
          <cell r="M37">
            <v>60.23</v>
          </cell>
          <cell r="N37">
            <v>750.56999999999994</v>
          </cell>
          <cell r="O37">
            <v>337.24999999999994</v>
          </cell>
        </row>
        <row r="38">
          <cell r="A38" t="str">
            <v>Hospitality-Teacher &amp; Staff</v>
          </cell>
        </row>
        <row r="39">
          <cell r="A39" t="str">
            <v>Nurse Day Gifts</v>
          </cell>
          <cell r="B39">
            <v>0</v>
          </cell>
          <cell r="O39">
            <v>0</v>
          </cell>
        </row>
        <row r="40">
          <cell r="A40" t="str">
            <v>Teacher Appreciation Day</v>
          </cell>
          <cell r="B40">
            <v>1300</v>
          </cell>
          <cell r="N40">
            <v>795.93</v>
          </cell>
          <cell r="O40">
            <v>795.93</v>
          </cell>
        </row>
        <row r="41">
          <cell r="A41" t="str">
            <v>TOTAL Hospitality-Teacher &amp; Staff</v>
          </cell>
          <cell r="B41">
            <v>1300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795.93</v>
          </cell>
          <cell r="O41">
            <v>795.93</v>
          </cell>
        </row>
        <row r="42">
          <cell r="A42" t="str">
            <v>Operating Expenses</v>
          </cell>
        </row>
        <row r="43">
          <cell r="A43" t="str">
            <v>New Checks/Endorsement Stamp</v>
          </cell>
          <cell r="B43">
            <v>40</v>
          </cell>
          <cell r="N43">
            <v>26.95</v>
          </cell>
          <cell r="O43">
            <v>26.95</v>
          </cell>
        </row>
        <row r="44">
          <cell r="A44" t="str">
            <v>Postage, Supplies, Bank Fees</v>
          </cell>
          <cell r="B44">
            <v>130</v>
          </cell>
          <cell r="C44">
            <v>-25</v>
          </cell>
          <cell r="E44">
            <v>10</v>
          </cell>
          <cell r="F44">
            <v>10</v>
          </cell>
          <cell r="G44">
            <v>34</v>
          </cell>
          <cell r="H44">
            <v>-10</v>
          </cell>
          <cell r="L44">
            <v>20</v>
          </cell>
          <cell r="N44">
            <v>-18.02</v>
          </cell>
          <cell r="O44">
            <v>20.98</v>
          </cell>
        </row>
        <row r="45">
          <cell r="A45" t="str">
            <v>Student directory</v>
          </cell>
          <cell r="B45">
            <v>0</v>
          </cell>
          <cell r="C45">
            <v>0</v>
          </cell>
          <cell r="K45">
            <v>139.99</v>
          </cell>
          <cell r="O45">
            <v>139.99</v>
          </cell>
        </row>
        <row r="46">
          <cell r="A46" t="str">
            <v>TOTAL Operating Expenses</v>
          </cell>
          <cell r="B46">
            <v>170</v>
          </cell>
          <cell r="C46">
            <v>-25</v>
          </cell>
          <cell r="D46">
            <v>0</v>
          </cell>
          <cell r="E46">
            <v>10</v>
          </cell>
          <cell r="F46">
            <v>10</v>
          </cell>
          <cell r="G46">
            <v>34</v>
          </cell>
          <cell r="H46">
            <v>-10</v>
          </cell>
          <cell r="I46">
            <v>0</v>
          </cell>
          <cell r="J46">
            <v>0</v>
          </cell>
          <cell r="K46">
            <v>139.99</v>
          </cell>
          <cell r="L46">
            <v>20</v>
          </cell>
          <cell r="M46">
            <v>0</v>
          </cell>
          <cell r="N46">
            <v>8.93</v>
          </cell>
          <cell r="O46">
            <v>187.92000000000002</v>
          </cell>
        </row>
        <row r="47">
          <cell r="A47" t="str">
            <v>Programs</v>
          </cell>
        </row>
        <row r="48">
          <cell r="A48" t="str">
            <v>After school enrichment</v>
          </cell>
          <cell r="B48">
            <v>0</v>
          </cell>
          <cell r="F48">
            <v>-1515</v>
          </cell>
          <cell r="G48">
            <v>16.38</v>
          </cell>
          <cell r="H48">
            <v>1615</v>
          </cell>
          <cell r="I48">
            <v>-494.67</v>
          </cell>
          <cell r="J48">
            <v>-5038.75</v>
          </cell>
          <cell r="K48">
            <v>-70.97</v>
          </cell>
          <cell r="L48">
            <v>3392</v>
          </cell>
          <cell r="M48">
            <v>1565.5</v>
          </cell>
          <cell r="N48">
            <v>455</v>
          </cell>
          <cell r="O48">
            <v>-75.510000000000218</v>
          </cell>
        </row>
        <row r="49">
          <cell r="A49" t="str">
            <v>Art Ambassador</v>
          </cell>
          <cell r="B49">
            <v>650</v>
          </cell>
          <cell r="G49">
            <v>118.01</v>
          </cell>
          <cell r="K49">
            <v>77.19</v>
          </cell>
          <cell r="L49">
            <v>251.36</v>
          </cell>
          <cell r="M49">
            <v>198.36</v>
          </cell>
          <cell r="N49">
            <v>11.98</v>
          </cell>
          <cell r="O49">
            <v>656.90000000000009</v>
          </cell>
        </row>
        <row r="50">
          <cell r="A50" t="str">
            <v>Celebrate With a Book</v>
          </cell>
          <cell r="B50">
            <v>0</v>
          </cell>
          <cell r="F50">
            <v>-285</v>
          </cell>
          <cell r="G50">
            <v>0.17</v>
          </cell>
          <cell r="H50">
            <v>47.83</v>
          </cell>
          <cell r="I50">
            <v>104.83</v>
          </cell>
          <cell r="J50">
            <v>-20</v>
          </cell>
          <cell r="K50">
            <v>-4.21</v>
          </cell>
          <cell r="L50">
            <v>17.46</v>
          </cell>
          <cell r="N50">
            <v>141.97</v>
          </cell>
          <cell r="O50">
            <v>3.0499999999999829</v>
          </cell>
        </row>
        <row r="51">
          <cell r="A51" t="str">
            <v>Chess Tournament</v>
          </cell>
          <cell r="B51">
            <v>0</v>
          </cell>
          <cell r="O51">
            <v>0</v>
          </cell>
        </row>
        <row r="52">
          <cell r="A52" t="str">
            <v>Colonial Day</v>
          </cell>
          <cell r="B52">
            <v>550</v>
          </cell>
          <cell r="I52">
            <v>102.38</v>
          </cell>
          <cell r="J52">
            <v>447.62</v>
          </cell>
          <cell r="M52">
            <v>86.98</v>
          </cell>
          <cell r="O52">
            <v>636.98</v>
          </cell>
        </row>
        <row r="53">
          <cell r="A53" t="str">
            <v>Fitness Program/Turkey Trot</v>
          </cell>
          <cell r="B53">
            <v>200</v>
          </cell>
          <cell r="G53">
            <v>196.96</v>
          </cell>
          <cell r="O53">
            <v>196.96</v>
          </cell>
        </row>
        <row r="54">
          <cell r="A54" t="str">
            <v>Helping Hands Comm. Service</v>
          </cell>
          <cell r="B54">
            <v>700</v>
          </cell>
          <cell r="E54">
            <v>7.96</v>
          </cell>
          <cell r="G54">
            <v>34.880000000000003</v>
          </cell>
          <cell r="H54">
            <v>85.78</v>
          </cell>
          <cell r="I54">
            <v>0</v>
          </cell>
          <cell r="K54">
            <v>417.98</v>
          </cell>
          <cell r="M54">
            <v>85.28</v>
          </cell>
          <cell r="O54">
            <v>631.88</v>
          </cell>
        </row>
        <row r="55">
          <cell r="A55" t="str">
            <v>International Day</v>
          </cell>
          <cell r="B55">
            <v>3000</v>
          </cell>
          <cell r="K55">
            <v>1411.92</v>
          </cell>
          <cell r="L55">
            <v>174.13</v>
          </cell>
          <cell r="M55">
            <v>154.5</v>
          </cell>
          <cell r="O55">
            <v>1740.5500000000002</v>
          </cell>
        </row>
        <row r="56">
          <cell r="A56" t="str">
            <v>Junior Literary Club</v>
          </cell>
          <cell r="B56">
            <v>100</v>
          </cell>
          <cell r="N56">
            <v>75</v>
          </cell>
          <cell r="O56">
            <v>75</v>
          </cell>
        </row>
        <row r="57">
          <cell r="A57" t="str">
            <v>Newbery Awards</v>
          </cell>
          <cell r="B57">
            <v>900</v>
          </cell>
          <cell r="F57">
            <v>40</v>
          </cell>
          <cell r="G57">
            <v>125.36</v>
          </cell>
          <cell r="H57">
            <v>38.67</v>
          </cell>
          <cell r="I57">
            <v>20</v>
          </cell>
          <cell r="J57">
            <v>49.69</v>
          </cell>
          <cell r="K57">
            <v>13.42</v>
          </cell>
          <cell r="L57">
            <v>34.21</v>
          </cell>
          <cell r="M57">
            <v>23.42</v>
          </cell>
          <cell r="N57">
            <v>281.25</v>
          </cell>
          <cell r="O57">
            <v>626.02</v>
          </cell>
        </row>
        <row r="58">
          <cell r="A58" t="str">
            <v>Newspaper Club</v>
          </cell>
          <cell r="B58">
            <v>300</v>
          </cell>
          <cell r="N58">
            <v>158.47999999999999</v>
          </cell>
          <cell r="O58">
            <v>158.47999999999999</v>
          </cell>
        </row>
        <row r="59">
          <cell r="A59" t="str">
            <v>Other</v>
          </cell>
          <cell r="O59">
            <v>0</v>
          </cell>
        </row>
        <row r="60">
          <cell r="A60" t="str">
            <v>Publishing Center</v>
          </cell>
          <cell r="B60">
            <v>500</v>
          </cell>
          <cell r="I60">
            <v>76.959999999999994</v>
          </cell>
          <cell r="K60">
            <v>17.97</v>
          </cell>
          <cell r="O60">
            <v>94.929999999999993</v>
          </cell>
        </row>
        <row r="61">
          <cell r="A61" t="str">
            <v>Reading Program</v>
          </cell>
          <cell r="B61">
            <v>50</v>
          </cell>
          <cell r="M61">
            <v>10</v>
          </cell>
          <cell r="O61">
            <v>10</v>
          </cell>
        </row>
        <row r="62">
          <cell r="A62" t="str">
            <v>Red Ribbon Week</v>
          </cell>
          <cell r="B62">
            <v>670</v>
          </cell>
          <cell r="G62">
            <v>308.22000000000003</v>
          </cell>
          <cell r="H62">
            <v>132.33000000000001</v>
          </cell>
          <cell r="O62">
            <v>440.55000000000007</v>
          </cell>
        </row>
        <row r="63">
          <cell r="A63" t="str">
            <v>Room Parents Meeting</v>
          </cell>
          <cell r="B63">
            <v>30</v>
          </cell>
          <cell r="O63">
            <v>0</v>
          </cell>
        </row>
        <row r="64">
          <cell r="A64" t="str">
            <v>Science Action</v>
          </cell>
          <cell r="B64">
            <v>700</v>
          </cell>
          <cell r="G64">
            <v>22</v>
          </cell>
          <cell r="I64">
            <v>32.17</v>
          </cell>
          <cell r="M64">
            <v>85.71</v>
          </cell>
          <cell r="N64">
            <v>175.39</v>
          </cell>
          <cell r="O64">
            <v>315.27</v>
          </cell>
        </row>
        <row r="65">
          <cell r="A65" t="str">
            <v>Science Day</v>
          </cell>
          <cell r="B65">
            <v>0</v>
          </cell>
          <cell r="O65">
            <v>0</v>
          </cell>
        </row>
        <row r="66">
          <cell r="A66" t="str">
            <v>Spelling Bee</v>
          </cell>
          <cell r="B66">
            <v>400</v>
          </cell>
          <cell r="O66">
            <v>0</v>
          </cell>
        </row>
        <row r="67">
          <cell r="A67" t="str">
            <v>Visiting Author</v>
          </cell>
          <cell r="B67">
            <v>0</v>
          </cell>
          <cell r="K67">
            <v>-892.45</v>
          </cell>
          <cell r="M67">
            <v>-17.75</v>
          </cell>
          <cell r="N67">
            <v>910.33</v>
          </cell>
          <cell r="O67">
            <v>0.12999999999999545</v>
          </cell>
        </row>
        <row r="68">
          <cell r="A68" t="str">
            <v>World Book Online</v>
          </cell>
          <cell r="B68">
            <v>350</v>
          </cell>
          <cell r="K68">
            <v>524.4</v>
          </cell>
          <cell r="O68">
            <v>524.4</v>
          </cell>
        </row>
        <row r="69">
          <cell r="A69" t="str">
            <v>Yearbook</v>
          </cell>
          <cell r="B69">
            <v>100</v>
          </cell>
          <cell r="I69">
            <v>-126</v>
          </cell>
          <cell r="J69">
            <v>-40</v>
          </cell>
          <cell r="K69">
            <v>-60</v>
          </cell>
          <cell r="L69">
            <v>-20</v>
          </cell>
          <cell r="N69">
            <v>-25.35</v>
          </cell>
          <cell r="O69">
            <v>-271.35000000000002</v>
          </cell>
        </row>
        <row r="70">
          <cell r="A70" t="str">
            <v>TOTAL Programs</v>
          </cell>
          <cell r="B70">
            <v>9200</v>
          </cell>
          <cell r="C70">
            <v>0</v>
          </cell>
          <cell r="D70">
            <v>0</v>
          </cell>
          <cell r="E70">
            <v>7.96</v>
          </cell>
          <cell r="F70">
            <v>-1760</v>
          </cell>
          <cell r="G70">
            <v>821.98</v>
          </cell>
          <cell r="H70">
            <v>1919.61</v>
          </cell>
          <cell r="I70">
            <v>-284.33000000000004</v>
          </cell>
          <cell r="J70">
            <v>-4601.4400000000005</v>
          </cell>
          <cell r="K70">
            <v>1435.25</v>
          </cell>
          <cell r="L70">
            <v>3849.1600000000003</v>
          </cell>
          <cell r="M70">
            <v>2192</v>
          </cell>
          <cell r="N70">
            <v>2184.0500000000002</v>
          </cell>
          <cell r="O70">
            <v>5764.2399999999989</v>
          </cell>
        </row>
        <row r="71">
          <cell r="A71" t="str">
            <v>TOTAL EXPENSES</v>
          </cell>
          <cell r="B71">
            <v>26897.5</v>
          </cell>
          <cell r="C71">
            <v>-25</v>
          </cell>
          <cell r="D71">
            <v>0</v>
          </cell>
          <cell r="E71">
            <v>1247.93</v>
          </cell>
          <cell r="F71">
            <v>-1666</v>
          </cell>
          <cell r="G71">
            <v>1084.81</v>
          </cell>
          <cell r="H71">
            <v>1909.61</v>
          </cell>
          <cell r="I71">
            <v>-284.33000000000004</v>
          </cell>
          <cell r="J71">
            <v>-4601.4400000000005</v>
          </cell>
          <cell r="K71">
            <v>1905.24</v>
          </cell>
          <cell r="L71">
            <v>4090.2700000000004</v>
          </cell>
          <cell r="M71">
            <v>2252.23</v>
          </cell>
          <cell r="N71">
            <v>15249.84</v>
          </cell>
          <cell r="O71">
            <v>21163.16</v>
          </cell>
        </row>
        <row r="73">
          <cell r="A73" t="str">
            <v>OVERALL TOTAL (Income - Expenses)</v>
          </cell>
          <cell r="B73">
            <v>-14447.5</v>
          </cell>
          <cell r="C73">
            <v>27.68</v>
          </cell>
          <cell r="D73">
            <v>2.1</v>
          </cell>
          <cell r="E73">
            <v>-1245.8300000000002</v>
          </cell>
          <cell r="F73">
            <v>7174.53</v>
          </cell>
          <cell r="G73">
            <v>7631.0400000000009</v>
          </cell>
          <cell r="H73">
            <v>-6573.1799999999994</v>
          </cell>
          <cell r="I73">
            <v>4252.99</v>
          </cell>
          <cell r="J73">
            <v>4581.2700000000004</v>
          </cell>
          <cell r="K73">
            <v>-1627.82</v>
          </cell>
          <cell r="L73">
            <v>-1498.2100000000005</v>
          </cell>
          <cell r="M73">
            <v>-2725.7200000000003</v>
          </cell>
          <cell r="N73">
            <v>-15165.17</v>
          </cell>
          <cell r="O73">
            <v>-5166.3200000000015</v>
          </cell>
        </row>
        <row r="75">
          <cell r="A75" t="str">
            <v>CLOSING BALANCE  (Opening Bal - Overall)</v>
          </cell>
          <cell r="B75">
            <v>5065.4199999999983</v>
          </cell>
          <cell r="C75">
            <v>19540.599999999999</v>
          </cell>
          <cell r="D75">
            <v>19542.699999999997</v>
          </cell>
          <cell r="E75">
            <v>18296.869999999995</v>
          </cell>
          <cell r="F75">
            <v>25471.399999999994</v>
          </cell>
          <cell r="G75">
            <v>33102.439999999995</v>
          </cell>
          <cell r="H75">
            <v>26529.259999999995</v>
          </cell>
          <cell r="I75">
            <v>30782.249999999993</v>
          </cell>
          <cell r="J75">
            <v>35363.51999999999</v>
          </cell>
          <cell r="K75">
            <v>33735.69999999999</v>
          </cell>
          <cell r="L75">
            <v>32237.489999999991</v>
          </cell>
          <cell r="M75">
            <v>29511.76999999999</v>
          </cell>
          <cell r="N75">
            <v>14346.599999999989</v>
          </cell>
          <cell r="O75">
            <v>14346.599999999997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1"/>
  <sheetViews>
    <sheetView showGridLines="0" tabSelected="1" zoomScale="130" zoomScaleNormal="130" zoomScalePageLayoutView="150" workbookViewId="0">
      <pane xSplit="1" ySplit="6" topLeftCell="B7" activePane="bottomRight" state="frozen"/>
      <selection pane="topRight" activeCell="N1" sqref="N1"/>
      <selection pane="bottomLeft" activeCell="A8" sqref="A8"/>
      <selection pane="bottomRight" activeCell="I3" sqref="I3"/>
    </sheetView>
  </sheetViews>
  <sheetFormatPr defaultColWidth="8.88671875" defaultRowHeight="13.2" x14ac:dyDescent="0.25"/>
  <cols>
    <col min="1" max="1" width="37.44140625" customWidth="1"/>
    <col min="2" max="2" width="11.44140625" customWidth="1"/>
    <col min="3" max="3" width="13.5546875" style="2" customWidth="1"/>
    <col min="4" max="4" width="13.5546875" style="2" hidden="1" customWidth="1"/>
    <col min="5" max="5" width="12.33203125" style="2" hidden="1" customWidth="1"/>
    <col min="6" max="6" width="54.109375" style="55" customWidth="1"/>
    <col min="8" max="8" width="11.33203125" bestFit="1" customWidth="1"/>
    <col min="9" max="9" width="18.44140625" customWidth="1"/>
    <col min="10" max="10" width="11" bestFit="1" customWidth="1"/>
  </cols>
  <sheetData>
    <row r="1" spans="1:8" s="1" customFormat="1" ht="15.6" x14ac:dyDescent="0.3">
      <c r="A1" s="114" t="s">
        <v>117</v>
      </c>
      <c r="B1" s="114"/>
      <c r="C1" s="114"/>
      <c r="D1" s="114"/>
      <c r="E1" s="114"/>
      <c r="F1" s="114"/>
      <c r="G1" s="29"/>
    </row>
    <row r="2" spans="1:8" s="1" customFormat="1" ht="15.6" x14ac:dyDescent="0.3">
      <c r="A2" s="115" t="s">
        <v>141</v>
      </c>
      <c r="B2" s="115"/>
      <c r="C2" s="115"/>
      <c r="D2" s="115"/>
      <c r="E2" s="115"/>
      <c r="F2" s="115"/>
    </row>
    <row r="3" spans="1:8" x14ac:dyDescent="0.25">
      <c r="A3" s="116" t="s">
        <v>69</v>
      </c>
      <c r="B3" s="116"/>
      <c r="C3" s="116"/>
      <c r="D3" s="116"/>
      <c r="E3" s="116"/>
      <c r="F3" s="116"/>
    </row>
    <row r="4" spans="1:8" x14ac:dyDescent="0.25">
      <c r="A4" s="13"/>
      <c r="B4" s="13"/>
      <c r="D4" s="61"/>
      <c r="F4" s="83" t="s">
        <v>69</v>
      </c>
    </row>
    <row r="5" spans="1:8" x14ac:dyDescent="0.25">
      <c r="A5" s="14" t="s">
        <v>49</v>
      </c>
      <c r="B5" s="110" t="s">
        <v>142</v>
      </c>
      <c r="C5" s="112" t="s">
        <v>95</v>
      </c>
      <c r="D5" s="70" t="s">
        <v>88</v>
      </c>
      <c r="E5" s="68" t="s">
        <v>93</v>
      </c>
      <c r="F5" s="60" t="s">
        <v>1</v>
      </c>
    </row>
    <row r="6" spans="1:8" x14ac:dyDescent="0.25">
      <c r="A6" s="15"/>
      <c r="B6" s="111" t="s">
        <v>143</v>
      </c>
      <c r="C6" s="113" t="s">
        <v>118</v>
      </c>
      <c r="D6" s="71" t="s">
        <v>119</v>
      </c>
      <c r="E6" s="69" t="s">
        <v>94</v>
      </c>
    </row>
    <row r="7" spans="1:8" x14ac:dyDescent="0.25">
      <c r="A7" s="16" t="s">
        <v>63</v>
      </c>
      <c r="B7" s="107">
        <v>17073.599999999999</v>
      </c>
      <c r="C7" s="91">
        <v>17250.86</v>
      </c>
      <c r="D7" s="91">
        <v>17250.86</v>
      </c>
      <c r="E7" s="64">
        <f>C7-D7</f>
        <v>0</v>
      </c>
    </row>
    <row r="8" spans="1:8" x14ac:dyDescent="0.25">
      <c r="A8" s="17"/>
      <c r="B8" s="31"/>
      <c r="C8" s="92"/>
      <c r="D8" s="31"/>
      <c r="E8" s="44"/>
      <c r="F8" s="63"/>
    </row>
    <row r="9" spans="1:8" x14ac:dyDescent="0.25">
      <c r="A9" s="18" t="s">
        <v>64</v>
      </c>
      <c r="B9" s="30"/>
      <c r="C9" s="93"/>
      <c r="D9" s="30"/>
      <c r="E9" s="45"/>
      <c r="F9" s="56"/>
    </row>
    <row r="10" spans="1:8" x14ac:dyDescent="0.25">
      <c r="A10" s="19" t="s">
        <v>17</v>
      </c>
      <c r="B10" s="11">
        <f>4791</f>
        <v>4791</v>
      </c>
      <c r="C10" s="94">
        <f>737*6.5</f>
        <v>4790.5</v>
      </c>
      <c r="D10" s="11">
        <v>0</v>
      </c>
      <c r="E10" s="3">
        <f>D10-C10</f>
        <v>-4790.5</v>
      </c>
      <c r="F10" s="55" t="s">
        <v>144</v>
      </c>
      <c r="H10" s="80"/>
    </row>
    <row r="11" spans="1:8" x14ac:dyDescent="0.25">
      <c r="A11" s="74" t="s">
        <v>70</v>
      </c>
      <c r="B11" s="75">
        <f>B10</f>
        <v>4791</v>
      </c>
      <c r="C11" s="95">
        <f>C10</f>
        <v>4790.5</v>
      </c>
      <c r="D11" s="75">
        <f>D10</f>
        <v>0</v>
      </c>
      <c r="E11" s="76">
        <f>SUM(E10:E10)</f>
        <v>-4790.5</v>
      </c>
    </row>
    <row r="12" spans="1:8" x14ac:dyDescent="0.25">
      <c r="A12" s="16" t="s">
        <v>71</v>
      </c>
      <c r="B12" s="31"/>
      <c r="C12" s="92"/>
      <c r="D12" s="31"/>
      <c r="E12" s="3"/>
    </row>
    <row r="13" spans="1:8" s="2" customFormat="1" x14ac:dyDescent="0.25">
      <c r="A13" s="4" t="s">
        <v>78</v>
      </c>
      <c r="B13" s="11">
        <v>4390.21</v>
      </c>
      <c r="C13" s="92">
        <v>4400</v>
      </c>
      <c r="D13" s="11">
        <v>0</v>
      </c>
      <c r="E13" s="3">
        <f t="shared" ref="E13:E19" si="0">D13-C13</f>
        <v>-4400</v>
      </c>
      <c r="F13" s="57"/>
      <c r="H13" s="77" t="s">
        <v>69</v>
      </c>
    </row>
    <row r="14" spans="1:8" x14ac:dyDescent="0.25">
      <c r="A14" s="4" t="s">
        <v>42</v>
      </c>
      <c r="B14" s="11">
        <v>2092.52</v>
      </c>
      <c r="C14" s="92">
        <v>2100</v>
      </c>
      <c r="D14" s="11">
        <v>0</v>
      </c>
      <c r="E14" s="3">
        <f t="shared" si="0"/>
        <v>-2100</v>
      </c>
    </row>
    <row r="15" spans="1:8" x14ac:dyDescent="0.25">
      <c r="A15" s="4" t="s">
        <v>44</v>
      </c>
      <c r="B15" s="11"/>
      <c r="C15" s="92">
        <v>600</v>
      </c>
      <c r="D15" s="11">
        <v>351.5</v>
      </c>
      <c r="E15" s="3">
        <f t="shared" si="0"/>
        <v>-248.5</v>
      </c>
      <c r="F15" s="55" t="s">
        <v>120</v>
      </c>
    </row>
    <row r="16" spans="1:8" x14ac:dyDescent="0.25">
      <c r="A16" s="4" t="s">
        <v>45</v>
      </c>
      <c r="B16" s="11">
        <v>2145.2600000000002</v>
      </c>
      <c r="C16" s="94">
        <v>2100</v>
      </c>
      <c r="D16" s="11">
        <v>0</v>
      </c>
      <c r="E16" s="3">
        <f t="shared" si="0"/>
        <v>-2100</v>
      </c>
    </row>
    <row r="17" spans="1:12" x14ac:dyDescent="0.25">
      <c r="A17" s="4" t="s">
        <v>97</v>
      </c>
      <c r="B17" s="11">
        <v>1402.04</v>
      </c>
      <c r="C17" s="94">
        <f>1885-26</f>
        <v>1859</v>
      </c>
      <c r="D17" s="11">
        <v>1124</v>
      </c>
      <c r="E17" s="3">
        <f t="shared" si="0"/>
        <v>-735</v>
      </c>
      <c r="F17" s="57" t="s">
        <v>145</v>
      </c>
    </row>
    <row r="18" spans="1:12" ht="13.8" thickBot="1" x14ac:dyDescent="0.3">
      <c r="A18" s="74" t="s">
        <v>48</v>
      </c>
      <c r="B18" s="32">
        <f>SUM(B13:B17)</f>
        <v>10030.029999999999</v>
      </c>
      <c r="C18" s="96">
        <f>SUM(C13:C17)</f>
        <v>11059</v>
      </c>
      <c r="D18" s="32">
        <f>SUM(D13:D17)</f>
        <v>1475.5</v>
      </c>
      <c r="E18" s="9">
        <f t="shared" si="0"/>
        <v>-9583.5</v>
      </c>
      <c r="F18" s="106" t="s">
        <v>69</v>
      </c>
    </row>
    <row r="19" spans="1:12" ht="13.8" thickBot="1" x14ac:dyDescent="0.3">
      <c r="A19" s="72" t="s">
        <v>50</v>
      </c>
      <c r="B19" s="73">
        <f>B18+B11</f>
        <v>14821.029999999999</v>
      </c>
      <c r="C19" s="97">
        <f>C18+C11</f>
        <v>15849.5</v>
      </c>
      <c r="D19" s="73">
        <f>D18+D11</f>
        <v>1475.5</v>
      </c>
      <c r="E19" s="79">
        <f t="shared" si="0"/>
        <v>-14374</v>
      </c>
    </row>
    <row r="20" spans="1:12" x14ac:dyDescent="0.25">
      <c r="A20" s="15"/>
      <c r="B20" s="31"/>
      <c r="C20" s="92"/>
      <c r="D20" s="31"/>
      <c r="E20" s="3"/>
      <c r="F20" s="55" t="s">
        <v>69</v>
      </c>
    </row>
    <row r="21" spans="1:12" x14ac:dyDescent="0.25">
      <c r="A21" s="20" t="s">
        <v>51</v>
      </c>
      <c r="B21" s="30"/>
      <c r="C21" s="93"/>
      <c r="D21" s="30"/>
      <c r="E21" s="46"/>
    </row>
    <row r="22" spans="1:12" x14ac:dyDescent="0.25">
      <c r="A22" s="16" t="s">
        <v>52</v>
      </c>
      <c r="B22" s="11"/>
      <c r="C22" s="92"/>
      <c r="D22" s="11"/>
      <c r="E22" s="3"/>
      <c r="G22" t="s">
        <v>69</v>
      </c>
    </row>
    <row r="23" spans="1:12" x14ac:dyDescent="0.25">
      <c r="A23" s="21" t="s">
        <v>98</v>
      </c>
      <c r="B23" s="11">
        <v>-1184.18</v>
      </c>
      <c r="C23" s="92">
        <v>0</v>
      </c>
      <c r="D23" s="11">
        <v>0</v>
      </c>
      <c r="E23" s="3">
        <f t="shared" ref="E23:E43" si="1">D23-C23</f>
        <v>0</v>
      </c>
      <c r="F23" s="55" t="s">
        <v>121</v>
      </c>
    </row>
    <row r="24" spans="1:12" x14ac:dyDescent="0.25">
      <c r="A24" s="4" t="s">
        <v>26</v>
      </c>
      <c r="B24" s="11">
        <v>1232.46</v>
      </c>
      <c r="C24" s="92">
        <v>1300</v>
      </c>
      <c r="D24" s="11">
        <v>71.98</v>
      </c>
      <c r="E24" s="3">
        <f t="shared" si="1"/>
        <v>-1228.02</v>
      </c>
      <c r="F24" s="55" t="s">
        <v>90</v>
      </c>
    </row>
    <row r="25" spans="1:12" x14ac:dyDescent="0.25">
      <c r="A25" s="4" t="s">
        <v>79</v>
      </c>
      <c r="B25" s="11"/>
      <c r="C25" s="92">
        <v>500</v>
      </c>
      <c r="D25" s="11">
        <v>0</v>
      </c>
      <c r="E25" s="3">
        <f t="shared" si="1"/>
        <v>-500</v>
      </c>
      <c r="F25" s="55" t="s">
        <v>122</v>
      </c>
    </row>
    <row r="26" spans="1:12" x14ac:dyDescent="0.25">
      <c r="A26" s="4" t="s">
        <v>38</v>
      </c>
      <c r="B26" s="11">
        <v>-318.01</v>
      </c>
      <c r="C26" s="98">
        <v>0</v>
      </c>
      <c r="D26" s="11">
        <v>0</v>
      </c>
      <c r="E26" s="3">
        <f t="shared" si="1"/>
        <v>0</v>
      </c>
      <c r="F26" s="55" t="s">
        <v>99</v>
      </c>
      <c r="J26" s="82"/>
    </row>
    <row r="27" spans="1:12" x14ac:dyDescent="0.25">
      <c r="A27" s="4" t="s">
        <v>61</v>
      </c>
      <c r="B27" s="11">
        <v>256.66000000000003</v>
      </c>
      <c r="C27" s="98">
        <v>300</v>
      </c>
      <c r="D27" s="11">
        <v>0</v>
      </c>
      <c r="E27" s="3">
        <f t="shared" si="1"/>
        <v>-300</v>
      </c>
      <c r="F27" s="57" t="s">
        <v>89</v>
      </c>
      <c r="L27" s="82"/>
    </row>
    <row r="28" spans="1:12" x14ac:dyDescent="0.25">
      <c r="A28" s="4" t="s">
        <v>14</v>
      </c>
      <c r="B28" s="11">
        <v>4437.68</v>
      </c>
      <c r="C28" s="98">
        <f>7300+2900</f>
        <v>10200</v>
      </c>
      <c r="D28" s="11">
        <v>0</v>
      </c>
      <c r="E28" s="3">
        <f t="shared" si="1"/>
        <v>-10200</v>
      </c>
      <c r="F28" s="57" t="s">
        <v>123</v>
      </c>
      <c r="L28" s="82"/>
    </row>
    <row r="29" spans="1:12" x14ac:dyDescent="0.25">
      <c r="A29" s="4" t="s">
        <v>73</v>
      </c>
      <c r="B29" s="11"/>
      <c r="C29" s="98">
        <v>75</v>
      </c>
      <c r="D29" s="11">
        <v>0</v>
      </c>
      <c r="E29" s="3">
        <f t="shared" si="1"/>
        <v>-75</v>
      </c>
      <c r="F29" s="57" t="s">
        <v>124</v>
      </c>
    </row>
    <row r="30" spans="1:12" x14ac:dyDescent="0.25">
      <c r="A30" s="4" t="s">
        <v>74</v>
      </c>
      <c r="B30" s="11">
        <v>486.46</v>
      </c>
      <c r="C30" s="98">
        <v>500</v>
      </c>
      <c r="D30" s="11">
        <v>0</v>
      </c>
      <c r="E30" s="3">
        <f t="shared" si="1"/>
        <v>-500</v>
      </c>
      <c r="F30" s="57" t="s">
        <v>116</v>
      </c>
    </row>
    <row r="31" spans="1:12" hidden="1" x14ac:dyDescent="0.25">
      <c r="A31" s="4" t="s">
        <v>24</v>
      </c>
      <c r="B31" s="11"/>
      <c r="C31" s="98">
        <v>0</v>
      </c>
      <c r="D31" s="11"/>
      <c r="E31" s="3">
        <f t="shared" si="1"/>
        <v>0</v>
      </c>
      <c r="F31" s="57" t="s">
        <v>100</v>
      </c>
    </row>
    <row r="32" spans="1:12" x14ac:dyDescent="0.25">
      <c r="A32" s="4" t="s">
        <v>25</v>
      </c>
      <c r="B32" s="11">
        <v>2699.27</v>
      </c>
      <c r="C32" s="98">
        <v>0</v>
      </c>
      <c r="D32" s="11">
        <v>0</v>
      </c>
      <c r="E32" s="3">
        <f t="shared" si="1"/>
        <v>0</v>
      </c>
      <c r="F32" s="55" t="s">
        <v>125</v>
      </c>
      <c r="J32" s="82"/>
    </row>
    <row r="33" spans="1:10" x14ac:dyDescent="0.25">
      <c r="A33" s="4" t="s">
        <v>58</v>
      </c>
      <c r="B33" s="11"/>
      <c r="C33" s="98">
        <v>100</v>
      </c>
      <c r="D33" s="11">
        <v>0</v>
      </c>
      <c r="E33" s="3">
        <f t="shared" si="1"/>
        <v>-100</v>
      </c>
      <c r="F33" s="55" t="s">
        <v>69</v>
      </c>
    </row>
    <row r="34" spans="1:10" x14ac:dyDescent="0.25">
      <c r="A34" s="4" t="s">
        <v>19</v>
      </c>
      <c r="B34" s="11">
        <v>249.55</v>
      </c>
      <c r="C34" s="98">
        <v>249.55</v>
      </c>
      <c r="D34" s="11">
        <v>0</v>
      </c>
      <c r="E34" s="3">
        <f t="shared" si="1"/>
        <v>-249.55</v>
      </c>
      <c r="F34" s="55" t="s">
        <v>126</v>
      </c>
    </row>
    <row r="35" spans="1:10" x14ac:dyDescent="0.25">
      <c r="A35" s="4" t="s">
        <v>20</v>
      </c>
      <c r="B35" s="11">
        <v>25.78</v>
      </c>
      <c r="C35" s="98">
        <v>30</v>
      </c>
      <c r="D35" s="11">
        <v>21.58</v>
      </c>
      <c r="E35" s="3">
        <f t="shared" si="1"/>
        <v>-8.4200000000000017</v>
      </c>
      <c r="F35" s="55" t="s">
        <v>127</v>
      </c>
    </row>
    <row r="36" spans="1:10" x14ac:dyDescent="0.25">
      <c r="A36" s="4" t="s">
        <v>59</v>
      </c>
      <c r="B36" s="11">
        <v>287.36</v>
      </c>
      <c r="C36" s="92">
        <v>475</v>
      </c>
      <c r="D36" s="11">
        <v>0</v>
      </c>
      <c r="E36" s="3">
        <f t="shared" si="1"/>
        <v>-475</v>
      </c>
      <c r="F36" s="58" t="s">
        <v>128</v>
      </c>
    </row>
    <row r="37" spans="1:10" x14ac:dyDescent="0.25">
      <c r="A37" s="4" t="s">
        <v>35</v>
      </c>
      <c r="B37" s="11">
        <v>394.45</v>
      </c>
      <c r="C37" s="92">
        <v>220</v>
      </c>
      <c r="D37" s="11">
        <v>0</v>
      </c>
      <c r="E37" s="3">
        <f t="shared" si="1"/>
        <v>-220</v>
      </c>
      <c r="F37" s="55" t="s">
        <v>129</v>
      </c>
    </row>
    <row r="38" spans="1:10" x14ac:dyDescent="0.25">
      <c r="A38" s="53" t="s">
        <v>96</v>
      </c>
      <c r="B38" s="11">
        <v>46.1</v>
      </c>
      <c r="C38" s="92">
        <v>1000</v>
      </c>
      <c r="D38" s="11">
        <v>0</v>
      </c>
      <c r="E38" s="3">
        <f t="shared" si="1"/>
        <v>-1000</v>
      </c>
      <c r="F38" s="55" t="s">
        <v>130</v>
      </c>
    </row>
    <row r="39" spans="1:10" x14ac:dyDescent="0.25">
      <c r="A39" s="53" t="s">
        <v>115</v>
      </c>
      <c r="B39" s="11">
        <f>-877.18+(-115)</f>
        <v>-992.18</v>
      </c>
      <c r="C39" s="92">
        <v>0</v>
      </c>
      <c r="D39" s="11">
        <v>-87</v>
      </c>
      <c r="E39" s="3">
        <f>D39-C39</f>
        <v>-87</v>
      </c>
      <c r="F39" s="57" t="s">
        <v>131</v>
      </c>
    </row>
    <row r="40" spans="1:10" x14ac:dyDescent="0.25">
      <c r="A40" s="4" t="s">
        <v>60</v>
      </c>
      <c r="B40" s="11">
        <v>106.65</v>
      </c>
      <c r="C40" s="98">
        <v>140</v>
      </c>
      <c r="D40" s="11">
        <v>0</v>
      </c>
      <c r="E40" s="3">
        <f>D40-C40</f>
        <v>-140</v>
      </c>
      <c r="F40" s="55" t="s">
        <v>16</v>
      </c>
    </row>
    <row r="41" spans="1:10" x14ac:dyDescent="0.25">
      <c r="A41" s="4" t="s">
        <v>72</v>
      </c>
      <c r="B41" s="11">
        <v>309.58999999999997</v>
      </c>
      <c r="C41" s="98">
        <v>1600</v>
      </c>
      <c r="D41" s="11">
        <v>0</v>
      </c>
      <c r="E41" s="3">
        <f t="shared" si="1"/>
        <v>-1600</v>
      </c>
      <c r="F41" s="55" t="s">
        <v>132</v>
      </c>
    </row>
    <row r="42" spans="1:10" x14ac:dyDescent="0.25">
      <c r="A42" s="4" t="s">
        <v>46</v>
      </c>
      <c r="B42" s="11">
        <v>-62.06</v>
      </c>
      <c r="C42" s="98">
        <f>-(843.87-500)</f>
        <v>-343.87</v>
      </c>
      <c r="D42" s="11">
        <v>0</v>
      </c>
      <c r="E42" s="3">
        <f>D42-C42</f>
        <v>343.87</v>
      </c>
      <c r="F42" s="55" t="s">
        <v>146</v>
      </c>
    </row>
    <row r="43" spans="1:10" x14ac:dyDescent="0.25">
      <c r="A43" s="21" t="s">
        <v>65</v>
      </c>
      <c r="B43" s="11">
        <v>-49</v>
      </c>
      <c r="C43" s="92">
        <v>300</v>
      </c>
      <c r="D43" s="11">
        <v>151</v>
      </c>
      <c r="E43" s="3">
        <f t="shared" si="1"/>
        <v>-149</v>
      </c>
      <c r="F43" s="55" t="s">
        <v>133</v>
      </c>
      <c r="J43" s="82"/>
    </row>
    <row r="44" spans="1:10" ht="13.8" thickBot="1" x14ac:dyDescent="0.3">
      <c r="A44" s="22" t="s">
        <v>66</v>
      </c>
      <c r="B44" s="34">
        <f>SUM(B23:B43)</f>
        <v>7926.579999999999</v>
      </c>
      <c r="C44" s="99">
        <f>SUM(C23:C43)</f>
        <v>16645.68</v>
      </c>
      <c r="D44" s="34">
        <f>SUM(D23:D43)</f>
        <v>157.56</v>
      </c>
      <c r="E44" s="5">
        <f>SUM(E23:E43)</f>
        <v>-16488.119999999995</v>
      </c>
    </row>
    <row r="45" spans="1:10" ht="13.8" thickTop="1" x14ac:dyDescent="0.25">
      <c r="A45" s="16"/>
      <c r="B45" s="30"/>
      <c r="C45" s="93"/>
      <c r="D45" s="30"/>
      <c r="E45" s="46"/>
      <c r="F45" s="59"/>
      <c r="I45" s="84"/>
      <c r="J45" s="84"/>
    </row>
    <row r="46" spans="1:10" x14ac:dyDescent="0.25">
      <c r="A46" s="16" t="s">
        <v>67</v>
      </c>
      <c r="B46" s="30"/>
      <c r="C46" s="93"/>
      <c r="D46" s="30"/>
      <c r="E46" s="46"/>
      <c r="F46" s="83" t="s">
        <v>69</v>
      </c>
    </row>
    <row r="47" spans="1:10" hidden="1" x14ac:dyDescent="0.25">
      <c r="A47" s="23" t="s">
        <v>68</v>
      </c>
      <c r="B47" s="31"/>
      <c r="C47" s="92"/>
      <c r="D47" s="31"/>
      <c r="E47" s="3" t="e">
        <f>+D47-#REF!</f>
        <v>#REF!</v>
      </c>
    </row>
    <row r="48" spans="1:10" ht="13.8" hidden="1" thickBot="1" x14ac:dyDescent="0.3">
      <c r="A48" s="7" t="s">
        <v>21</v>
      </c>
      <c r="B48" s="35"/>
      <c r="C48" s="100"/>
      <c r="D48" s="35"/>
      <c r="E48" s="8" t="e">
        <f>SUM(E47:E47)</f>
        <v>#REF!</v>
      </c>
      <c r="F48" s="55" t="s">
        <v>69</v>
      </c>
    </row>
    <row r="49" spans="1:14" x14ac:dyDescent="0.25">
      <c r="A49" s="6" t="s">
        <v>22</v>
      </c>
      <c r="B49" s="31"/>
      <c r="C49" s="92"/>
      <c r="D49" s="31"/>
      <c r="E49" s="3"/>
    </row>
    <row r="50" spans="1:14" x14ac:dyDescent="0.25">
      <c r="A50" s="4" t="s">
        <v>23</v>
      </c>
      <c r="B50" s="11">
        <f>1473.84+2751.47</f>
        <v>4225.3099999999995</v>
      </c>
      <c r="C50" s="92">
        <v>5000</v>
      </c>
      <c r="D50" s="11">
        <v>250</v>
      </c>
      <c r="E50" s="3">
        <f>D50-C50</f>
        <v>-4750</v>
      </c>
      <c r="F50" s="57" t="s">
        <v>147</v>
      </c>
    </row>
    <row r="51" spans="1:14" x14ac:dyDescent="0.25">
      <c r="A51" s="4" t="s">
        <v>56</v>
      </c>
      <c r="B51" s="11">
        <v>1360</v>
      </c>
      <c r="C51" s="92">
        <v>1400</v>
      </c>
      <c r="D51" s="11">
        <v>0</v>
      </c>
      <c r="E51" s="3">
        <f>D51-C51</f>
        <v>-1400</v>
      </c>
      <c r="F51" s="55" t="s">
        <v>134</v>
      </c>
    </row>
    <row r="52" spans="1:14" ht="13.8" thickBot="1" x14ac:dyDescent="0.3">
      <c r="A52" s="7" t="s">
        <v>40</v>
      </c>
      <c r="B52" s="37">
        <f>B50+B51</f>
        <v>5585.3099999999995</v>
      </c>
      <c r="C52" s="101">
        <f>C51+C50</f>
        <v>6400</v>
      </c>
      <c r="D52" s="37">
        <f>D50+D51</f>
        <v>250</v>
      </c>
      <c r="E52" s="9">
        <f>SUM(E50:E51)</f>
        <v>-6150</v>
      </c>
    </row>
    <row r="53" spans="1:14" x14ac:dyDescent="0.25">
      <c r="A53" s="42" t="s">
        <v>91</v>
      </c>
      <c r="B53" s="31"/>
      <c r="C53" s="92"/>
      <c r="D53" s="31"/>
      <c r="E53" s="3"/>
    </row>
    <row r="54" spans="1:14" x14ac:dyDescent="0.25">
      <c r="A54" s="4" t="s">
        <v>32</v>
      </c>
      <c r="B54" s="11">
        <v>75.459999999999994</v>
      </c>
      <c r="C54" s="92">
        <v>150</v>
      </c>
      <c r="D54" s="11">
        <v>0</v>
      </c>
      <c r="E54" s="3">
        <f>D54-C54</f>
        <v>-150</v>
      </c>
      <c r="F54" s="55" t="s">
        <v>135</v>
      </c>
    </row>
    <row r="55" spans="1:14" ht="13.8" thickBot="1" x14ac:dyDescent="0.3">
      <c r="A55" s="24" t="s">
        <v>54</v>
      </c>
      <c r="B55" s="36">
        <f>B54</f>
        <v>75.459999999999994</v>
      </c>
      <c r="C55" s="102">
        <f>C54</f>
        <v>150</v>
      </c>
      <c r="D55" s="36">
        <f>D54</f>
        <v>0</v>
      </c>
      <c r="E55" s="9">
        <f>SUM(E54:E54)</f>
        <v>-150</v>
      </c>
      <c r="G55" s="80"/>
      <c r="J55" t="s">
        <v>69</v>
      </c>
    </row>
    <row r="56" spans="1:14" x14ac:dyDescent="0.25">
      <c r="A56" s="43" t="s">
        <v>92</v>
      </c>
      <c r="B56" s="31"/>
      <c r="C56" s="92"/>
      <c r="D56" s="31"/>
      <c r="E56" s="3"/>
    </row>
    <row r="57" spans="1:14" x14ac:dyDescent="0.25">
      <c r="A57" s="21" t="s">
        <v>18</v>
      </c>
      <c r="B57" s="41">
        <v>969.9</v>
      </c>
      <c r="C57" s="92">
        <v>1000</v>
      </c>
      <c r="D57" s="41">
        <v>0</v>
      </c>
      <c r="E57" s="3">
        <f>D57-C57</f>
        <v>-1000</v>
      </c>
      <c r="F57" s="55" t="s">
        <v>136</v>
      </c>
    </row>
    <row r="58" spans="1:14" ht="13.8" thickBot="1" x14ac:dyDescent="0.3">
      <c r="A58" s="24" t="s">
        <v>33</v>
      </c>
      <c r="B58" s="37">
        <f>B57</f>
        <v>969.9</v>
      </c>
      <c r="C58" s="101">
        <f>C57</f>
        <v>1000</v>
      </c>
      <c r="D58" s="37">
        <f>D57</f>
        <v>0</v>
      </c>
      <c r="E58" s="47">
        <f>E57</f>
        <v>-1000</v>
      </c>
      <c r="F58" s="56"/>
      <c r="N58" s="81"/>
    </row>
    <row r="59" spans="1:14" ht="13.8" thickBot="1" x14ac:dyDescent="0.3">
      <c r="A59" s="22" t="s">
        <v>75</v>
      </c>
      <c r="B59" s="34">
        <f>B58+B55+B52</f>
        <v>6630.6699999999992</v>
      </c>
      <c r="C59" s="99">
        <f>C58+C55+C52</f>
        <v>7550</v>
      </c>
      <c r="D59" s="34">
        <f>D58+D55+D52</f>
        <v>250</v>
      </c>
      <c r="E59" s="9">
        <f>E52+E55+E58</f>
        <v>-7300</v>
      </c>
    </row>
    <row r="60" spans="1:14" ht="13.8" thickTop="1" x14ac:dyDescent="0.25">
      <c r="A60" s="25"/>
      <c r="B60" s="11"/>
      <c r="C60" s="92"/>
      <c r="D60" s="11"/>
      <c r="E60" s="48"/>
    </row>
    <row r="61" spans="1:14" x14ac:dyDescent="0.25">
      <c r="A61" s="16" t="s">
        <v>76</v>
      </c>
      <c r="B61" s="31"/>
      <c r="C61" s="92"/>
      <c r="D61" s="31"/>
      <c r="E61" s="3"/>
      <c r="H61" s="84"/>
    </row>
    <row r="62" spans="1:14" x14ac:dyDescent="0.25">
      <c r="A62" s="21" t="s">
        <v>77</v>
      </c>
      <c r="B62" s="11"/>
      <c r="C62" s="92">
        <v>20</v>
      </c>
      <c r="D62" s="11"/>
      <c r="E62" s="3">
        <f>D62-C62</f>
        <v>-20</v>
      </c>
      <c r="H62" s="84"/>
    </row>
    <row r="63" spans="1:14" x14ac:dyDescent="0.25">
      <c r="A63" s="21" t="s">
        <v>28</v>
      </c>
      <c r="B63" s="11">
        <f>31.38+19.6</f>
        <v>50.980000000000004</v>
      </c>
      <c r="C63" s="92">
        <v>70</v>
      </c>
      <c r="D63" s="11">
        <v>12</v>
      </c>
      <c r="E63" s="3">
        <f>D63-C63</f>
        <v>-58</v>
      </c>
    </row>
    <row r="64" spans="1:14" x14ac:dyDescent="0.25">
      <c r="A64" s="4" t="s">
        <v>27</v>
      </c>
      <c r="B64" s="11">
        <v>35.54</v>
      </c>
      <c r="C64" s="92">
        <f>150+110</f>
        <v>260</v>
      </c>
      <c r="D64" s="11">
        <v>117.76</v>
      </c>
      <c r="E64" s="3">
        <f>D64-C64</f>
        <v>-142.24</v>
      </c>
      <c r="F64" s="55" t="s">
        <v>137</v>
      </c>
    </row>
    <row r="65" spans="1:6" hidden="1" x14ac:dyDescent="0.25">
      <c r="A65" s="21" t="s">
        <v>29</v>
      </c>
      <c r="B65" s="33">
        <v>0</v>
      </c>
      <c r="C65" s="103">
        <v>0</v>
      </c>
      <c r="D65" s="33">
        <v>0</v>
      </c>
      <c r="E65" s="3">
        <f>C65-D65</f>
        <v>0</v>
      </c>
    </row>
    <row r="66" spans="1:6" ht="13.8" thickBot="1" x14ac:dyDescent="0.3">
      <c r="A66" s="24" t="s">
        <v>30</v>
      </c>
      <c r="B66" s="37">
        <f>SUM(B62:B64)</f>
        <v>86.52000000000001</v>
      </c>
      <c r="C66" s="101">
        <f>SUM(C62:C64)</f>
        <v>350</v>
      </c>
      <c r="D66" s="37">
        <f>SUM(D62:D64)</f>
        <v>129.76</v>
      </c>
      <c r="E66" s="9">
        <f>SUM(E62:E64)</f>
        <v>-220.24</v>
      </c>
    </row>
    <row r="67" spans="1:6" ht="13.8" thickBot="1" x14ac:dyDescent="0.3">
      <c r="A67" s="25"/>
      <c r="B67" s="11"/>
      <c r="C67" s="92"/>
      <c r="D67" s="11"/>
      <c r="E67" s="89"/>
    </row>
    <row r="68" spans="1:6" ht="21" customHeight="1" thickTop="1" thickBot="1" x14ac:dyDescent="0.3">
      <c r="A68" s="26" t="s">
        <v>36</v>
      </c>
      <c r="B68" s="38">
        <f>B66+B59+B44</f>
        <v>14643.769999999999</v>
      </c>
      <c r="C68" s="104">
        <f>C66+C59+C44</f>
        <v>24545.68</v>
      </c>
      <c r="D68" s="38">
        <f>D66+D59+D44</f>
        <v>537.31999999999994</v>
      </c>
      <c r="E68" s="79">
        <f>D68-C68</f>
        <v>-24008.36</v>
      </c>
      <c r="F68" s="54" t="s">
        <v>138</v>
      </c>
    </row>
    <row r="69" spans="1:6" ht="5.0999999999999996" customHeight="1" x14ac:dyDescent="0.25">
      <c r="A69" s="23"/>
      <c r="B69" s="11"/>
      <c r="C69" s="92"/>
      <c r="D69" s="11"/>
      <c r="E69" s="3"/>
    </row>
    <row r="70" spans="1:6" ht="14.1" customHeight="1" x14ac:dyDescent="0.25">
      <c r="A70" s="27" t="s">
        <v>34</v>
      </c>
      <c r="B70" s="88">
        <f>B19-B68</f>
        <v>177.26000000000022</v>
      </c>
      <c r="C70" s="62">
        <f>C19-C68</f>
        <v>-8696.18</v>
      </c>
      <c r="D70" s="88">
        <f>D19-D68</f>
        <v>938.18000000000006</v>
      </c>
      <c r="E70" s="90"/>
      <c r="F70" s="55" t="s">
        <v>139</v>
      </c>
    </row>
    <row r="71" spans="1:6" ht="3" customHeight="1" x14ac:dyDescent="0.25">
      <c r="A71" s="16"/>
      <c r="B71" s="11"/>
      <c r="C71" s="92"/>
      <c r="D71" s="11"/>
      <c r="E71" s="49"/>
    </row>
    <row r="72" spans="1:6" x14ac:dyDescent="0.25">
      <c r="A72" s="16" t="s">
        <v>37</v>
      </c>
      <c r="B72" s="51">
        <f t="shared" ref="B72" si="2">B7+B70</f>
        <v>17250.86</v>
      </c>
      <c r="C72" s="93">
        <f t="shared" ref="C72" si="3">C7+C70</f>
        <v>8554.68</v>
      </c>
      <c r="D72" s="51">
        <f>D7+D70</f>
        <v>18189.04</v>
      </c>
      <c r="E72" s="3"/>
      <c r="F72" s="55" t="s">
        <v>140</v>
      </c>
    </row>
    <row r="73" spans="1:6" ht="15" hidden="1" x14ac:dyDescent="0.4">
      <c r="A73" s="16"/>
      <c r="B73" s="108"/>
      <c r="C73" s="52"/>
      <c r="D73" s="86"/>
      <c r="E73" s="49"/>
    </row>
    <row r="74" spans="1:6" ht="3.9" customHeight="1" thickBot="1" x14ac:dyDescent="0.3">
      <c r="A74" s="28"/>
      <c r="B74" s="109"/>
      <c r="C74" s="105"/>
      <c r="D74" s="87"/>
      <c r="E74" s="50"/>
    </row>
    <row r="75" spans="1:6" x14ac:dyDescent="0.25">
      <c r="C75" s="40"/>
      <c r="D75" s="40"/>
    </row>
    <row r="76" spans="1:6" x14ac:dyDescent="0.25">
      <c r="D76" s="66"/>
      <c r="F76" s="67"/>
    </row>
    <row r="77" spans="1:6" x14ac:dyDescent="0.25">
      <c r="D77" s="66"/>
      <c r="E77" s="65"/>
      <c r="F77" s="55" t="s">
        <v>69</v>
      </c>
    </row>
    <row r="78" spans="1:6" x14ac:dyDescent="0.25">
      <c r="D78" s="78"/>
      <c r="E78" s="85"/>
    </row>
    <row r="79" spans="1:6" x14ac:dyDescent="0.25">
      <c r="D79" s="66"/>
    </row>
    <row r="81" spans="3:5" x14ac:dyDescent="0.25">
      <c r="C81" s="66" t="s">
        <v>69</v>
      </c>
      <c r="E81" s="66"/>
    </row>
  </sheetData>
  <mergeCells count="3">
    <mergeCell ref="A1:F1"/>
    <mergeCell ref="A2:F2"/>
    <mergeCell ref="A3:F3"/>
  </mergeCells>
  <phoneticPr fontId="7" type="noConversion"/>
  <pageMargins left="0.25" right="0.25" top="0.5" bottom="0.5" header="0.5" footer="0.5"/>
  <pageSetup scale="82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3"/>
  <sheetViews>
    <sheetView zoomScale="150" workbookViewId="0">
      <selection activeCell="A14" sqref="A14"/>
    </sheetView>
  </sheetViews>
  <sheetFormatPr defaultColWidth="8.88671875" defaultRowHeight="13.2" x14ac:dyDescent="0.25"/>
  <cols>
    <col min="1" max="1" width="36.88671875" customWidth="1"/>
    <col min="2" max="2" width="43.44140625" customWidth="1"/>
    <col min="3" max="3" width="8.88671875" customWidth="1"/>
    <col min="4" max="4" width="2" customWidth="1"/>
  </cols>
  <sheetData>
    <row r="1" spans="1:5" s="1" customFormat="1" ht="15.6" x14ac:dyDescent="0.3">
      <c r="A1" s="12"/>
      <c r="E1" s="29"/>
    </row>
    <row r="2" spans="1:5" s="1" customFormat="1" ht="15.6" x14ac:dyDescent="0.3">
      <c r="A2" s="12" t="s">
        <v>82</v>
      </c>
    </row>
    <row r="3" spans="1:5" x14ac:dyDescent="0.25">
      <c r="A3" s="15"/>
    </row>
    <row r="4" spans="1:5" x14ac:dyDescent="0.25">
      <c r="A4" s="15" t="s">
        <v>83</v>
      </c>
    </row>
    <row r="5" spans="1:5" x14ac:dyDescent="0.25">
      <c r="A5" s="15"/>
    </row>
    <row r="6" spans="1:5" x14ac:dyDescent="0.25">
      <c r="A6" s="15" t="s">
        <v>84</v>
      </c>
    </row>
    <row r="7" spans="1:5" x14ac:dyDescent="0.25">
      <c r="A7" s="15" t="s">
        <v>85</v>
      </c>
    </row>
    <row r="8" spans="1:5" x14ac:dyDescent="0.25">
      <c r="A8" s="15" t="s">
        <v>86</v>
      </c>
    </row>
    <row r="9" spans="1:5" x14ac:dyDescent="0.25">
      <c r="A9" s="15" t="s">
        <v>87</v>
      </c>
    </row>
    <row r="10" spans="1:5" x14ac:dyDescent="0.25">
      <c r="A10" s="15"/>
    </row>
    <row r="11" spans="1:5" x14ac:dyDescent="0.25">
      <c r="A11" s="19" t="s">
        <v>17</v>
      </c>
      <c r="B11" t="s">
        <v>114</v>
      </c>
    </row>
    <row r="12" spans="1:5" x14ac:dyDescent="0.25">
      <c r="A12" s="19"/>
    </row>
    <row r="13" spans="1:5" x14ac:dyDescent="0.25">
      <c r="A13" s="16" t="s">
        <v>71</v>
      </c>
    </row>
    <row r="14" spans="1:5" x14ac:dyDescent="0.25">
      <c r="A14" s="4" t="s">
        <v>78</v>
      </c>
      <c r="B14" t="s">
        <v>108</v>
      </c>
    </row>
    <row r="15" spans="1:5" x14ac:dyDescent="0.25">
      <c r="A15" s="4" t="s">
        <v>42</v>
      </c>
      <c r="B15" t="s">
        <v>0</v>
      </c>
    </row>
    <row r="16" spans="1:5" hidden="1" x14ac:dyDescent="0.25">
      <c r="A16" s="4" t="s">
        <v>43</v>
      </c>
    </row>
    <row r="17" spans="1:2" x14ac:dyDescent="0.25">
      <c r="A17" s="4" t="s">
        <v>44</v>
      </c>
      <c r="B17" t="s">
        <v>110</v>
      </c>
    </row>
    <row r="18" spans="1:2" x14ac:dyDescent="0.25">
      <c r="A18" s="4" t="s">
        <v>45</v>
      </c>
      <c r="B18" t="s">
        <v>109</v>
      </c>
    </row>
    <row r="19" spans="1:2" x14ac:dyDescent="0.25">
      <c r="A19" s="4" t="s">
        <v>47</v>
      </c>
      <c r="B19" t="s">
        <v>2</v>
      </c>
    </row>
    <row r="20" spans="1:2" x14ac:dyDescent="0.25">
      <c r="A20" s="16" t="s">
        <v>52</v>
      </c>
    </row>
    <row r="21" spans="1:2" x14ac:dyDescent="0.25">
      <c r="A21" s="21" t="s">
        <v>53</v>
      </c>
      <c r="B21" t="s">
        <v>3</v>
      </c>
    </row>
    <row r="22" spans="1:2" x14ac:dyDescent="0.25">
      <c r="A22" s="4" t="s">
        <v>26</v>
      </c>
      <c r="B22" t="s">
        <v>4</v>
      </c>
    </row>
    <row r="23" spans="1:2" x14ac:dyDescent="0.25">
      <c r="A23" s="4" t="s">
        <v>79</v>
      </c>
      <c r="B23" t="s">
        <v>5</v>
      </c>
    </row>
    <row r="24" spans="1:2" x14ac:dyDescent="0.25">
      <c r="A24" s="4" t="s">
        <v>38</v>
      </c>
      <c r="B24" t="s">
        <v>6</v>
      </c>
    </row>
    <row r="25" spans="1:2" x14ac:dyDescent="0.25">
      <c r="A25" s="4" t="s">
        <v>61</v>
      </c>
      <c r="B25" t="s">
        <v>7</v>
      </c>
    </row>
    <row r="26" spans="1:2" x14ac:dyDescent="0.25">
      <c r="A26" s="4" t="s">
        <v>14</v>
      </c>
      <c r="B26" t="s">
        <v>81</v>
      </c>
    </row>
    <row r="27" spans="1:2" x14ac:dyDescent="0.25">
      <c r="A27" s="4" t="s">
        <v>73</v>
      </c>
      <c r="B27" t="s">
        <v>9</v>
      </c>
    </row>
    <row r="28" spans="1:2" x14ac:dyDescent="0.25">
      <c r="A28" s="4" t="s">
        <v>74</v>
      </c>
      <c r="B28" t="s">
        <v>10</v>
      </c>
    </row>
    <row r="29" spans="1:2" x14ac:dyDescent="0.25">
      <c r="A29" s="4" t="s">
        <v>25</v>
      </c>
      <c r="B29" t="s">
        <v>106</v>
      </c>
    </row>
    <row r="30" spans="1:2" x14ac:dyDescent="0.25">
      <c r="A30" s="4" t="s">
        <v>58</v>
      </c>
      <c r="B30" t="s">
        <v>8</v>
      </c>
    </row>
    <row r="31" spans="1:2" x14ac:dyDescent="0.25">
      <c r="A31" s="4" t="s">
        <v>19</v>
      </c>
      <c r="B31" t="s">
        <v>11</v>
      </c>
    </row>
    <row r="32" spans="1:2" x14ac:dyDescent="0.25">
      <c r="A32" s="4" t="s">
        <v>20</v>
      </c>
      <c r="B32" t="s">
        <v>15</v>
      </c>
    </row>
    <row r="33" spans="1:3" x14ac:dyDescent="0.25">
      <c r="A33" s="4" t="s">
        <v>59</v>
      </c>
      <c r="B33" s="39" t="s">
        <v>107</v>
      </c>
    </row>
    <row r="34" spans="1:3" x14ac:dyDescent="0.25">
      <c r="A34" s="4" t="s">
        <v>35</v>
      </c>
      <c r="B34" t="s">
        <v>12</v>
      </c>
    </row>
    <row r="35" spans="1:3" x14ac:dyDescent="0.25">
      <c r="A35" s="4" t="s">
        <v>96</v>
      </c>
      <c r="B35" t="s">
        <v>101</v>
      </c>
    </row>
    <row r="36" spans="1:3" x14ac:dyDescent="0.25">
      <c r="A36" s="4" t="s">
        <v>60</v>
      </c>
      <c r="B36" t="s">
        <v>16</v>
      </c>
    </row>
    <row r="37" spans="1:3" x14ac:dyDescent="0.25">
      <c r="A37" s="4" t="s">
        <v>72</v>
      </c>
      <c r="B37" t="s">
        <v>102</v>
      </c>
    </row>
    <row r="38" spans="1:3" x14ac:dyDescent="0.25">
      <c r="A38" s="4" t="s">
        <v>46</v>
      </c>
      <c r="B38" t="s">
        <v>111</v>
      </c>
    </row>
    <row r="39" spans="1:3" x14ac:dyDescent="0.25">
      <c r="A39" s="21" t="s">
        <v>65</v>
      </c>
      <c r="B39" t="s">
        <v>103</v>
      </c>
    </row>
    <row r="40" spans="1:3" x14ac:dyDescent="0.25">
      <c r="A40" s="4" t="s">
        <v>23</v>
      </c>
      <c r="B40" t="s">
        <v>104</v>
      </c>
    </row>
    <row r="41" spans="1:3" x14ac:dyDescent="0.25">
      <c r="A41" s="4" t="s">
        <v>56</v>
      </c>
      <c r="B41" t="s">
        <v>105</v>
      </c>
    </row>
    <row r="42" spans="1:3" hidden="1" x14ac:dyDescent="0.25">
      <c r="A42" s="4" t="s">
        <v>39</v>
      </c>
      <c r="B42" t="s">
        <v>57</v>
      </c>
    </row>
    <row r="43" spans="1:3" hidden="1" x14ac:dyDescent="0.25">
      <c r="A43" s="21" t="s">
        <v>31</v>
      </c>
    </row>
    <row r="44" spans="1:3" x14ac:dyDescent="0.25">
      <c r="A44" s="4" t="s">
        <v>32</v>
      </c>
      <c r="B44" t="s">
        <v>80</v>
      </c>
    </row>
    <row r="45" spans="1:3" x14ac:dyDescent="0.25">
      <c r="A45" s="4" t="s">
        <v>41</v>
      </c>
      <c r="B45" t="s">
        <v>62</v>
      </c>
    </row>
    <row r="46" spans="1:3" hidden="1" x14ac:dyDescent="0.25">
      <c r="A46" s="21" t="s">
        <v>55</v>
      </c>
    </row>
    <row r="47" spans="1:3" x14ac:dyDescent="0.25">
      <c r="A47" s="21" t="s">
        <v>18</v>
      </c>
      <c r="B47" t="s">
        <v>13</v>
      </c>
      <c r="C47" s="10"/>
    </row>
    <row r="48" spans="1:3" x14ac:dyDescent="0.25">
      <c r="A48" s="25"/>
    </row>
    <row r="49" spans="1:2" x14ac:dyDescent="0.25">
      <c r="A49" s="16" t="s">
        <v>76</v>
      </c>
    </row>
    <row r="50" spans="1:2" x14ac:dyDescent="0.25">
      <c r="A50" s="21" t="s">
        <v>77</v>
      </c>
      <c r="B50" t="s">
        <v>112</v>
      </c>
    </row>
    <row r="51" spans="1:2" x14ac:dyDescent="0.25">
      <c r="A51" s="21" t="s">
        <v>28</v>
      </c>
      <c r="B51" t="s">
        <v>112</v>
      </c>
    </row>
    <row r="52" spans="1:2" x14ac:dyDescent="0.25">
      <c r="A52" s="4" t="s">
        <v>27</v>
      </c>
      <c r="B52" t="s">
        <v>113</v>
      </c>
    </row>
    <row r="53" spans="1:2" hidden="1" x14ac:dyDescent="0.25">
      <c r="A53" s="21" t="s">
        <v>29</v>
      </c>
    </row>
  </sheetData>
  <pageMargins left="0.5" right="0.5" top="0.5" bottom="0.5" header="0.5" footer="0.5"/>
  <pageSetup scale="80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Draft Budget</vt:lpstr>
      <vt:lpstr>Category Description</vt:lpstr>
      <vt:lpstr>'Category Description'!Print_Area</vt:lpstr>
      <vt:lpstr>'Draft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Gutch</dc:creator>
  <cp:lastModifiedBy>liz</cp:lastModifiedBy>
  <cp:lastPrinted>2017-06-08T12:44:53Z</cp:lastPrinted>
  <dcterms:created xsi:type="dcterms:W3CDTF">2012-07-26T17:46:41Z</dcterms:created>
  <dcterms:modified xsi:type="dcterms:W3CDTF">2017-10-21T03:23:42Z</dcterms:modified>
</cp:coreProperties>
</file>